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FILESERVER\Reitoria$\Departamentais\GAR\Conselho Geral UNL\2023 Reuniões CG\11 - CG - 18 de dezembro - ordinária\Doc 8 - FCT Tenure\"/>
    </mc:Choice>
  </mc:AlternateContent>
  <xr:revisionPtr revIDLastSave="0" documentId="13_ncr:1_{66438B3F-383C-41B8-8A5A-9B709665119E}" xr6:coauthVersionLast="47" xr6:coauthVersionMax="47" xr10:uidLastSave="{00000000-0000-0000-0000-000000000000}"/>
  <bookViews>
    <workbookView xWindow="-120" yWindow="-120" windowWidth="29040" windowHeight="15720" tabRatio="702" firstSheet="1" activeTab="5" xr2:uid="{00000000-000D-0000-FFFF-FFFF00000000}"/>
  </bookViews>
  <sheets>
    <sheet name="1.1 TabelaResumo_Inv" sheetId="1" r:id="rId1"/>
    <sheet name="1.2 TabelaAnomizada_Inv" sheetId="2" r:id="rId2"/>
    <sheet name="2.1 Financiamento_UI&amp;D_2020-23" sheetId="6" r:id="rId3"/>
    <sheet name="2.2 Financiamento Projetos" sheetId="5" r:id="rId4"/>
    <sheet name="2.3 Financiamento LA" sheetId="8" r:id="rId5"/>
    <sheet name="4.Doutorandos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2" hidden="1">'2.1 Financiamento_UI&amp;D_2020-23'!$A$4:$F$45</definedName>
    <definedName name="_xlnm._FilterDatabase" localSheetId="4" hidden="1">'2.3 Financiamento LA'!$A$4:$U$19</definedName>
    <definedName name="AA">#REF!</definedName>
    <definedName name="AA_2">#REF!</definedName>
    <definedName name="ag">#REF!</definedName>
    <definedName name="ag_2">#REF!</definedName>
    <definedName name="agosto">#REF!</definedName>
    <definedName name="agosto_2">#REF!</definedName>
    <definedName name="AO">[1]LValores!$C$16:$C$17</definedName>
    <definedName name="Autorizada">#REF!</definedName>
    <definedName name="Autorizada_2">#REF!</definedName>
    <definedName name="BENEF">#REF!</definedName>
    <definedName name="BENEFICIARIO">[2]LValores!$C$6:$C$14</definedName>
    <definedName name="BENEFICIÁRIO">#REF!</definedName>
    <definedName name="CODSERV">#REF!</definedName>
    <definedName name="DESP">#REF!</definedName>
    <definedName name="e">#REF!</definedName>
    <definedName name="e_2">#REF!</definedName>
    <definedName name="ESTADO">[1]LValores!$C$21:$C$23</definedName>
    <definedName name="Excel_BuiltIn_Extract">#REF!</definedName>
    <definedName name="Excel_BuiltIn_Extract_2">#REF!</definedName>
    <definedName name="_xlnm.Extract">#REF!</definedName>
    <definedName name="fff">#REF!</definedName>
    <definedName name="FOFI">#REF!</definedName>
    <definedName name="FUNC">#REF!</definedName>
    <definedName name="FUNCIONAL">'[3]Encargos plurianuais'!$AC$59:$AC$143</definedName>
    <definedName name="ggg">#REF!</definedName>
    <definedName name="INST">'[3]Encargos plurianuais'!$W$59:$W$64</definedName>
    <definedName name="INSTRUMENTO">#REF!</definedName>
    <definedName name="Mar">#REF!</definedName>
    <definedName name="Mar_2">#REF!</definedName>
    <definedName name="MES">#REF!</definedName>
    <definedName name="MES_2">#REF!</definedName>
    <definedName name="MESS">#REF!</definedName>
    <definedName name="MIN">#REF!</definedName>
    <definedName name="miniesterio">#REF!</definedName>
    <definedName name="MINISTÉRIO">[4]Folha2!$D$7:$D$22</definedName>
    <definedName name="MJ">#REF!</definedName>
    <definedName name="MJ_2">#REF!</definedName>
    <definedName name="MJustiça">#REF!</definedName>
    <definedName name="MJustiça_2">#REF!</definedName>
    <definedName name="mm">#REF!</definedName>
    <definedName name="mm_2">#REF!</definedName>
    <definedName name="NATUREZA">[2]LValores!$C$16:$C$17</definedName>
    <definedName name="Objecto">[5]LValores!$D$7:$D$9</definedName>
    <definedName name="Prov.estim.Novembro">#REF!</definedName>
    <definedName name="Prov.estim.Novembro_2">#REF!</definedName>
    <definedName name="prov_julho">#REF!</definedName>
    <definedName name="prov_julho_2">#REF!</definedName>
    <definedName name="rato">#REF!</definedName>
    <definedName name="rato_2">#REF!</definedName>
    <definedName name="REC">#REF!</definedName>
    <definedName name="rece">#REF!</definedName>
    <definedName name="rece´">#REF!</definedName>
    <definedName name="REFSAN">'[6]Modelo PSituação'!$Q$6:$Q$7</definedName>
    <definedName name="s">#REF!</definedName>
    <definedName name="SEM">#REF!</definedName>
    <definedName name="SEM_2">#REF!</definedName>
    <definedName name="Setembro1">#REF!</definedName>
    <definedName name="Setembro1_2">#REF!</definedName>
    <definedName name="SFA_Alteração_Horizontal">#REF!</definedName>
    <definedName name="SFA_Alteração_Vertical">#REF!</definedName>
    <definedName name="SFA_Cativação">#REF!</definedName>
    <definedName name="SFA_Crédito_Especial">#REF!</definedName>
    <definedName name="SFA_Descativação">#REF!</definedName>
    <definedName name="SI_1_Alteração_Vertical_Anulação">#REF!</definedName>
    <definedName name="SI_2_Alteração_Vertical_Reforço">#REF!</definedName>
    <definedName name="SI_3_Alterações_Verticais_Ref_e_anul">#REF!</definedName>
    <definedName name="SI_4_Créditos_Especiais">#REF!</definedName>
    <definedName name="SI_5_Cativações">#REF!</definedName>
    <definedName name="SI_6_Descativações">#REF!</definedName>
    <definedName name="SI_8_Alterações_horizontais">#REF!</definedName>
    <definedName name="Sigla">[7]Classif_Orgânica!$I$2:$I$187</definedName>
    <definedName name="SUPORTE">#REF!</definedName>
    <definedName name="TIPINST">'[3]Encargos plurianuais'!$AE$59:$AE$63</definedName>
    <definedName name="TIPO">#REF!</definedName>
    <definedName name="TIPOCONT">'[2]SCCP-ECRANS ACTUAIS'!$O$7:$O$38</definedName>
    <definedName name="tipsan">'[6]Modelo PSituação'!$P$6:$P$7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8" l="1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C33" i="8" s="1"/>
  <c r="B23" i="8"/>
  <c r="J19" i="8"/>
  <c r="H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  <c r="L11" i="8"/>
  <c r="K11" i="8"/>
  <c r="L10" i="8"/>
  <c r="K10" i="8"/>
  <c r="L9" i="8"/>
  <c r="K9" i="8"/>
  <c r="L8" i="8"/>
  <c r="K8" i="8"/>
  <c r="L7" i="8"/>
  <c r="K7" i="8"/>
  <c r="L6" i="8"/>
  <c r="K6" i="8"/>
  <c r="L5" i="8"/>
  <c r="K5" i="8"/>
  <c r="J67" i="6"/>
  <c r="L67" i="6" s="1"/>
  <c r="E56" i="6"/>
  <c r="D56" i="6"/>
  <c r="F54" i="6" s="1"/>
  <c r="L55" i="6"/>
  <c r="K55" i="6"/>
  <c r="N46" i="6"/>
  <c r="M46" i="6"/>
  <c r="L46" i="6"/>
  <c r="K46" i="6"/>
  <c r="H45" i="6"/>
  <c r="H44" i="6"/>
  <c r="O43" i="6"/>
  <c r="H43" i="6"/>
  <c r="O42" i="6"/>
  <c r="H42" i="6"/>
  <c r="J66" i="6" s="1"/>
  <c r="O41" i="6"/>
  <c r="H41" i="6"/>
  <c r="J65" i="6" s="1"/>
  <c r="O40" i="6"/>
  <c r="H40" i="6"/>
  <c r="J64" i="6" s="1"/>
  <c r="O39" i="6"/>
  <c r="H39" i="6"/>
  <c r="J63" i="6" s="1"/>
  <c r="O38" i="6"/>
  <c r="H38" i="6"/>
  <c r="O37" i="6"/>
  <c r="F37" i="6"/>
  <c r="F46" i="6" s="1"/>
  <c r="O36" i="6"/>
  <c r="H36" i="6"/>
  <c r="O35" i="6"/>
  <c r="H35" i="6"/>
  <c r="O34" i="6"/>
  <c r="H34" i="6"/>
  <c r="J61" i="6" s="1"/>
  <c r="L61" i="6" s="1"/>
  <c r="O33" i="6"/>
  <c r="H33" i="6"/>
  <c r="O32" i="6"/>
  <c r="H32" i="6"/>
  <c r="O31" i="6"/>
  <c r="H31" i="6"/>
  <c r="O30" i="6"/>
  <c r="H30" i="6"/>
  <c r="O29" i="6"/>
  <c r="H29" i="6"/>
  <c r="O28" i="6"/>
  <c r="H28" i="6"/>
  <c r="O27" i="6"/>
  <c r="H27" i="6"/>
  <c r="O26" i="6"/>
  <c r="H26" i="6"/>
  <c r="O25" i="6"/>
  <c r="H25" i="6"/>
  <c r="O24" i="6"/>
  <c r="H24" i="6"/>
  <c r="O23" i="6"/>
  <c r="H23" i="6"/>
  <c r="O22" i="6"/>
  <c r="H22" i="6"/>
  <c r="O21" i="6"/>
  <c r="H21" i="6"/>
  <c r="O20" i="6"/>
  <c r="H20" i="6"/>
  <c r="O19" i="6"/>
  <c r="O18" i="6"/>
  <c r="O17" i="6"/>
  <c r="G17" i="6"/>
  <c r="O16" i="6"/>
  <c r="O15" i="6"/>
  <c r="O14" i="6"/>
  <c r="O13" i="6"/>
  <c r="O12" i="6"/>
  <c r="G12" i="6"/>
  <c r="O11" i="6"/>
  <c r="G11" i="6"/>
  <c r="O10" i="6"/>
  <c r="H10" i="6"/>
  <c r="O9" i="6"/>
  <c r="H9" i="6"/>
  <c r="O8" i="6"/>
  <c r="H8" i="6"/>
  <c r="O7" i="6"/>
  <c r="H7" i="6"/>
  <c r="O6" i="6"/>
  <c r="H6" i="6"/>
  <c r="O5" i="6"/>
  <c r="H5" i="6"/>
  <c r="L19" i="8" l="1"/>
  <c r="J59" i="6"/>
  <c r="L59" i="6" s="1"/>
  <c r="J60" i="6"/>
  <c r="K19" i="8"/>
  <c r="H37" i="6"/>
  <c r="H46" i="6" s="1"/>
  <c r="H48" i="6" s="1"/>
  <c r="O46" i="6"/>
  <c r="G46" i="6"/>
  <c r="J62" i="6"/>
  <c r="L62" i="6"/>
  <c r="L63" i="6"/>
  <c r="N52" i="6"/>
  <c r="L60" i="6"/>
  <c r="L64" i="6"/>
  <c r="J69" i="6"/>
  <c r="K60" i="6" s="1"/>
  <c r="L65" i="6"/>
  <c r="L66" i="6"/>
  <c r="F52" i="6"/>
  <c r="F53" i="6"/>
  <c r="K65" i="6" l="1"/>
  <c r="K59" i="6"/>
  <c r="L69" i="6"/>
  <c r="K67" i="6"/>
  <c r="K61" i="6"/>
  <c r="F56" i="6"/>
  <c r="K64" i="6"/>
  <c r="K63" i="6"/>
  <c r="K66" i="6"/>
  <c r="K62" i="6"/>
  <c r="K69" i="6" l="1"/>
  <c r="L33" i="5"/>
  <c r="L56" i="5" s="1"/>
  <c r="K33" i="5"/>
  <c r="J33" i="5"/>
  <c r="J56" i="5" s="1"/>
  <c r="I33" i="5"/>
  <c r="I56" i="5" s="1"/>
  <c r="H33" i="5"/>
  <c r="H56" i="5" s="1"/>
  <c r="F33" i="5"/>
  <c r="F56" i="5" s="1"/>
  <c r="E33" i="5"/>
  <c r="D33" i="5"/>
  <c r="D56" i="5" s="1"/>
  <c r="C33" i="5"/>
  <c r="L32" i="5"/>
  <c r="L54" i="5" s="1"/>
  <c r="K32" i="5"/>
  <c r="K54" i="5" s="1"/>
  <c r="I32" i="5"/>
  <c r="I54" i="5" s="1"/>
  <c r="H32" i="5"/>
  <c r="H54" i="5" s="1"/>
  <c r="G32" i="5"/>
  <c r="G54" i="5" s="1"/>
  <c r="F32" i="5"/>
  <c r="F54" i="5" s="1"/>
  <c r="E32" i="5"/>
  <c r="E54" i="5" s="1"/>
  <c r="D32" i="5"/>
  <c r="D54" i="5" s="1"/>
  <c r="C32" i="5"/>
  <c r="J31" i="5"/>
  <c r="J52" i="5" s="1"/>
  <c r="I31" i="5"/>
  <c r="I52" i="5" s="1"/>
  <c r="H31" i="5"/>
  <c r="H52" i="5" s="1"/>
  <c r="G31" i="5"/>
  <c r="G52" i="5" s="1"/>
  <c r="F31" i="5"/>
  <c r="F52" i="5" s="1"/>
  <c r="E31" i="5"/>
  <c r="E52" i="5" s="1"/>
  <c r="D31" i="5"/>
  <c r="D52" i="5" s="1"/>
  <c r="C31" i="5"/>
  <c r="L30" i="5"/>
  <c r="L50" i="5" s="1"/>
  <c r="K30" i="5"/>
  <c r="K50" i="5" s="1"/>
  <c r="I30" i="5"/>
  <c r="I50" i="5" s="1"/>
  <c r="H30" i="5"/>
  <c r="H50" i="5" s="1"/>
  <c r="G30" i="5"/>
  <c r="G50" i="5" s="1"/>
  <c r="F30" i="5"/>
  <c r="F50" i="5" s="1"/>
  <c r="E30" i="5"/>
  <c r="E50" i="5" s="1"/>
  <c r="D30" i="5"/>
  <c r="C30" i="5"/>
  <c r="C50" i="5" s="1"/>
  <c r="L29" i="5"/>
  <c r="L48" i="5" s="1"/>
  <c r="K29" i="5"/>
  <c r="I29" i="5"/>
  <c r="D29" i="5"/>
  <c r="C29" i="5"/>
  <c r="F28" i="5"/>
  <c r="F47" i="5" s="1"/>
  <c r="M47" i="5" s="1"/>
  <c r="K27" i="5"/>
  <c r="K46" i="5" s="1"/>
  <c r="J27" i="5"/>
  <c r="J46" i="5" s="1"/>
  <c r="H27" i="5"/>
  <c r="G27" i="5"/>
  <c r="G46" i="5" s="1"/>
  <c r="F27" i="5"/>
  <c r="F46" i="5" s="1"/>
  <c r="E27" i="5"/>
  <c r="E46" i="5" s="1"/>
  <c r="D27" i="5"/>
  <c r="D46" i="5" s="1"/>
  <c r="C27" i="5"/>
  <c r="C46" i="5" s="1"/>
  <c r="F26" i="5"/>
  <c r="D26" i="5"/>
  <c r="C26" i="5"/>
  <c r="C44" i="5" s="1"/>
  <c r="L25" i="5"/>
  <c r="L43" i="5" s="1"/>
  <c r="K25" i="5"/>
  <c r="K43" i="5" s="1"/>
  <c r="I25" i="5"/>
  <c r="I43" i="5" s="1"/>
  <c r="H25" i="5"/>
  <c r="H43" i="5" s="1"/>
  <c r="G25" i="5"/>
  <c r="G43" i="5" s="1"/>
  <c r="F25" i="5"/>
  <c r="F43" i="5" s="1"/>
  <c r="E25" i="5"/>
  <c r="E43" i="5" s="1"/>
  <c r="D25" i="5"/>
  <c r="D43" i="5" s="1"/>
  <c r="C25" i="5"/>
  <c r="H24" i="5"/>
  <c r="D24" i="5"/>
  <c r="C24" i="5"/>
  <c r="L23" i="5"/>
  <c r="L40" i="5" s="1"/>
  <c r="K23" i="5"/>
  <c r="K40" i="5" s="1"/>
  <c r="I23" i="5"/>
  <c r="I40" i="5" s="1"/>
  <c r="H23" i="5"/>
  <c r="H40" i="5" s="1"/>
  <c r="G23" i="5"/>
  <c r="G40" i="5" s="1"/>
  <c r="F23" i="5"/>
  <c r="E23" i="5"/>
  <c r="D23" i="5"/>
  <c r="K17" i="5"/>
  <c r="G17" i="5"/>
  <c r="E17" i="5"/>
  <c r="H16" i="5"/>
  <c r="H55" i="5" s="1"/>
  <c r="E16" i="5"/>
  <c r="E55" i="5" s="1"/>
  <c r="H15" i="5"/>
  <c r="L15" i="5" s="1"/>
  <c r="K14" i="5"/>
  <c r="K51" i="5" s="1"/>
  <c r="J14" i="5"/>
  <c r="J51" i="5" s="1"/>
  <c r="I14" i="5"/>
  <c r="I51" i="5" s="1"/>
  <c r="H14" i="5"/>
  <c r="H51" i="5" s="1"/>
  <c r="G14" i="5"/>
  <c r="G51" i="5" s="1"/>
  <c r="E14" i="5"/>
  <c r="E51" i="5" s="1"/>
  <c r="D14" i="5"/>
  <c r="D51" i="5" s="1"/>
  <c r="K13" i="5"/>
  <c r="K49" i="5" s="1"/>
  <c r="I13" i="5"/>
  <c r="I49" i="5" s="1"/>
  <c r="H13" i="5"/>
  <c r="H49" i="5" s="1"/>
  <c r="F13" i="5"/>
  <c r="F49" i="5" s="1"/>
  <c r="E13" i="5"/>
  <c r="D13" i="5"/>
  <c r="D49" i="5" s="1"/>
  <c r="C13" i="5"/>
  <c r="C49" i="5" s="1"/>
  <c r="K12" i="5"/>
  <c r="K48" i="5" s="1"/>
  <c r="I12" i="5"/>
  <c r="H12" i="5"/>
  <c r="H48" i="5" s="1"/>
  <c r="G12" i="5"/>
  <c r="G48" i="5" s="1"/>
  <c r="F12" i="5"/>
  <c r="F48" i="5" s="1"/>
  <c r="E12" i="5"/>
  <c r="E48" i="5" s="1"/>
  <c r="C12" i="5"/>
  <c r="K11" i="5"/>
  <c r="K45" i="5" s="1"/>
  <c r="I11" i="5"/>
  <c r="I45" i="5" s="1"/>
  <c r="H11" i="5"/>
  <c r="H45" i="5" s="1"/>
  <c r="G11" i="5"/>
  <c r="G45" i="5" s="1"/>
  <c r="F11" i="5"/>
  <c r="E11" i="5"/>
  <c r="E45" i="5" s="1"/>
  <c r="D11" i="5"/>
  <c r="D45" i="5" s="1"/>
  <c r="C11" i="5"/>
  <c r="C45" i="5" s="1"/>
  <c r="K10" i="5"/>
  <c r="K44" i="5" s="1"/>
  <c r="J10" i="5"/>
  <c r="J44" i="5" s="1"/>
  <c r="I10" i="5"/>
  <c r="I44" i="5" s="1"/>
  <c r="H10" i="5"/>
  <c r="H44" i="5" s="1"/>
  <c r="G10" i="5"/>
  <c r="G44" i="5" s="1"/>
  <c r="F10" i="5"/>
  <c r="E10" i="5"/>
  <c r="D10" i="5"/>
  <c r="K9" i="5"/>
  <c r="J9" i="5"/>
  <c r="J42" i="5" s="1"/>
  <c r="I9" i="5"/>
  <c r="I42" i="5" s="1"/>
  <c r="H9" i="5"/>
  <c r="H42" i="5" s="1"/>
  <c r="F9" i="5"/>
  <c r="F42" i="5" s="1"/>
  <c r="E9" i="5"/>
  <c r="E42" i="5" s="1"/>
  <c r="D9" i="5"/>
  <c r="D42" i="5" s="1"/>
  <c r="C9" i="5"/>
  <c r="J8" i="5"/>
  <c r="J41" i="5" s="1"/>
  <c r="H8" i="5"/>
  <c r="E8" i="5"/>
  <c r="E41" i="5" s="1"/>
  <c r="D8" i="5"/>
  <c r="D41" i="5" s="1"/>
  <c r="I7" i="5"/>
  <c r="G7" i="5"/>
  <c r="G39" i="5" s="1"/>
  <c r="F44" i="5" l="1"/>
  <c r="M24" i="5"/>
  <c r="M28" i="5"/>
  <c r="K18" i="5"/>
  <c r="E18" i="5"/>
  <c r="H41" i="5"/>
  <c r="M25" i="5"/>
  <c r="I34" i="5"/>
  <c r="C18" i="5"/>
  <c r="D44" i="5"/>
  <c r="M44" i="5" s="1"/>
  <c r="L12" i="5"/>
  <c r="L17" i="5"/>
  <c r="H34" i="5"/>
  <c r="C42" i="5"/>
  <c r="I18" i="5"/>
  <c r="F18" i="5"/>
  <c r="D18" i="5"/>
  <c r="L57" i="5"/>
  <c r="M30" i="5"/>
  <c r="M31" i="5"/>
  <c r="M32" i="5"/>
  <c r="K42" i="5"/>
  <c r="K57" i="5" s="1"/>
  <c r="C48" i="5"/>
  <c r="D34" i="5"/>
  <c r="M33" i="5"/>
  <c r="C43" i="5"/>
  <c r="M43" i="5" s="1"/>
  <c r="I48" i="5"/>
  <c r="E34" i="5"/>
  <c r="I39" i="5"/>
  <c r="L13" i="5"/>
  <c r="M51" i="5"/>
  <c r="M55" i="5"/>
  <c r="F34" i="5"/>
  <c r="M29" i="5"/>
  <c r="J57" i="5"/>
  <c r="G57" i="5"/>
  <c r="M39" i="5"/>
  <c r="M23" i="5"/>
  <c r="L8" i="5"/>
  <c r="D40" i="5"/>
  <c r="D48" i="5"/>
  <c r="M26" i="5"/>
  <c r="J34" i="5"/>
  <c r="C41" i="5"/>
  <c r="H46" i="5"/>
  <c r="M46" i="5" s="1"/>
  <c r="L10" i="5"/>
  <c r="H18" i="5"/>
  <c r="M27" i="5"/>
  <c r="C34" i="5"/>
  <c r="K34" i="5"/>
  <c r="F40" i="5"/>
  <c r="D50" i="5"/>
  <c r="M50" i="5" s="1"/>
  <c r="L7" i="5"/>
  <c r="L11" i="5"/>
  <c r="L14" i="5"/>
  <c r="L34" i="5"/>
  <c r="E49" i="5"/>
  <c r="M49" i="5" s="1"/>
  <c r="C52" i="5"/>
  <c r="M52" i="5" s="1"/>
  <c r="C56" i="5"/>
  <c r="M56" i="5" s="1"/>
  <c r="G34" i="5"/>
  <c r="F45" i="5"/>
  <c r="M45" i="5" s="1"/>
  <c r="C54" i="5"/>
  <c r="M54" i="5" s="1"/>
  <c r="L16" i="5"/>
  <c r="L9" i="5"/>
  <c r="G18" i="5"/>
  <c r="E40" i="5"/>
  <c r="J18" i="5"/>
  <c r="H53" i="5"/>
  <c r="M53" i="5" s="1"/>
  <c r="M48" i="5" l="1"/>
  <c r="M42" i="5"/>
  <c r="I57" i="5"/>
  <c r="E57" i="5"/>
  <c r="M34" i="5"/>
  <c r="D57" i="5"/>
  <c r="M40" i="5"/>
  <c r="L18" i="5"/>
  <c r="M41" i="5"/>
  <c r="C57" i="5"/>
  <c r="F57" i="5"/>
  <c r="H57" i="5"/>
  <c r="M57" i="5" l="1"/>
  <c r="F119" i="1"/>
  <c r="F115" i="1"/>
  <c r="F91" i="1"/>
  <c r="F90" i="1"/>
  <c r="F76" i="1"/>
  <c r="F72" i="1"/>
  <c r="F52" i="1"/>
  <c r="F42" i="1"/>
  <c r="F20" i="1"/>
</calcChain>
</file>

<file path=xl/sharedStrings.xml><?xml version="1.0" encoding="utf-8"?>
<sst xmlns="http://schemas.openxmlformats.org/spreadsheetml/2006/main" count="2810" uniqueCount="847">
  <si>
    <t>UO</t>
  </si>
  <si>
    <t>Modalidade de vinculação</t>
  </si>
  <si>
    <t>Anos de Início</t>
  </si>
  <si>
    <t>Anos de Fim</t>
  </si>
  <si>
    <t>Nº de Investigadores</t>
  </si>
  <si>
    <t>Contrato de trabalho a termo incerto</t>
  </si>
  <si>
    <t>Contrato de trabalho sem termo (sem regime de tenure)</t>
  </si>
  <si>
    <t>FCSH</t>
  </si>
  <si>
    <t>Contrato de trabalho a termo certo</t>
  </si>
  <si>
    <t>Contrato de trabalho em funções públicas por tempo indeterminado sem regime de «tenure»</t>
  </si>
  <si>
    <t>NMS|FCM</t>
  </si>
  <si>
    <t>IHMT</t>
  </si>
  <si>
    <t>ITQB</t>
  </si>
  <si>
    <t>ENSP</t>
  </si>
  <si>
    <t>Nova SBE</t>
  </si>
  <si>
    <t>NSL</t>
  </si>
  <si>
    <t>NOVA IMS</t>
  </si>
  <si>
    <t>Início</t>
  </si>
  <si>
    <t>Fim</t>
  </si>
  <si>
    <t>(em branco)</t>
  </si>
  <si>
    <t>FCT</t>
  </si>
  <si>
    <t>FCT_1</t>
  </si>
  <si>
    <t>FCT_2</t>
  </si>
  <si>
    <t>FCT_3</t>
  </si>
  <si>
    <t>FCT_4</t>
  </si>
  <si>
    <t>FCT_5</t>
  </si>
  <si>
    <t>FCT_6</t>
  </si>
  <si>
    <t>FCT_7</t>
  </si>
  <si>
    <t>FCT_8</t>
  </si>
  <si>
    <t>FCT_9</t>
  </si>
  <si>
    <t>FCT_10</t>
  </si>
  <si>
    <t>FCT_11</t>
  </si>
  <si>
    <t>FCT_12</t>
  </si>
  <si>
    <t>FCT_13</t>
  </si>
  <si>
    <t>FCT_14</t>
  </si>
  <si>
    <t>FCT_15</t>
  </si>
  <si>
    <t>FCT_16</t>
  </si>
  <si>
    <t>FCT_17</t>
  </si>
  <si>
    <t>FCT_18</t>
  </si>
  <si>
    <t>FCT_19</t>
  </si>
  <si>
    <t>FCT_20</t>
  </si>
  <si>
    <t>FCT_21</t>
  </si>
  <si>
    <t>FCT_22</t>
  </si>
  <si>
    <t>FCT_23</t>
  </si>
  <si>
    <t>FCT_24</t>
  </si>
  <si>
    <t>FCT_25</t>
  </si>
  <si>
    <t>FCT_26</t>
  </si>
  <si>
    <t>FCT_27</t>
  </si>
  <si>
    <t>FCT_28</t>
  </si>
  <si>
    <t>FCT_29</t>
  </si>
  <si>
    <t>FCT_30</t>
  </si>
  <si>
    <t>FCT_31</t>
  </si>
  <si>
    <t>FCT_32</t>
  </si>
  <si>
    <t>FCT_33</t>
  </si>
  <si>
    <t>FCT_34</t>
  </si>
  <si>
    <t>FCT_35</t>
  </si>
  <si>
    <t>FCT_36</t>
  </si>
  <si>
    <t>FCT_37</t>
  </si>
  <si>
    <t>FCT_38</t>
  </si>
  <si>
    <t>FCT_39</t>
  </si>
  <si>
    <t>FCT_40</t>
  </si>
  <si>
    <t>FCT_41</t>
  </si>
  <si>
    <t>FCT_42</t>
  </si>
  <si>
    <t>FCT_43</t>
  </si>
  <si>
    <t>FCT_44</t>
  </si>
  <si>
    <t>FCT_45</t>
  </si>
  <si>
    <t>FCT_46</t>
  </si>
  <si>
    <t>FCT_47</t>
  </si>
  <si>
    <t>FCT_48</t>
  </si>
  <si>
    <t>FCT_49</t>
  </si>
  <si>
    <t>FCT_50</t>
  </si>
  <si>
    <t>FCT_51</t>
  </si>
  <si>
    <t>FCT_52</t>
  </si>
  <si>
    <t>FCT_53</t>
  </si>
  <si>
    <t>FCT_54</t>
  </si>
  <si>
    <t>FCT_55</t>
  </si>
  <si>
    <t>FCT_56</t>
  </si>
  <si>
    <t>FCT_57</t>
  </si>
  <si>
    <t>FCT_58</t>
  </si>
  <si>
    <t>FCT_59</t>
  </si>
  <si>
    <t>FCT_60</t>
  </si>
  <si>
    <t>FCT_61</t>
  </si>
  <si>
    <t>FCT_62</t>
  </si>
  <si>
    <t>FCT_63</t>
  </si>
  <si>
    <t>FCT_64</t>
  </si>
  <si>
    <t>FCT_65</t>
  </si>
  <si>
    <t>FCT_66</t>
  </si>
  <si>
    <t>FCT_67</t>
  </si>
  <si>
    <t>FCT_68</t>
  </si>
  <si>
    <t>FCT_69</t>
  </si>
  <si>
    <t>FCT_70</t>
  </si>
  <si>
    <t>FCT_71</t>
  </si>
  <si>
    <t>FCT_72</t>
  </si>
  <si>
    <t>FCT_73</t>
  </si>
  <si>
    <t>FCT_74</t>
  </si>
  <si>
    <t>FCT_75</t>
  </si>
  <si>
    <t>FCT_76</t>
  </si>
  <si>
    <t>FCT_77</t>
  </si>
  <si>
    <t>FCT_78</t>
  </si>
  <si>
    <t>FCT_79</t>
  </si>
  <si>
    <t>FCT_80</t>
  </si>
  <si>
    <t>FCT_81</t>
  </si>
  <si>
    <t>FCT_82</t>
  </si>
  <si>
    <t>FCT_83</t>
  </si>
  <si>
    <t>FCT_84</t>
  </si>
  <si>
    <t>FCT_85</t>
  </si>
  <si>
    <t>FCT_86</t>
  </si>
  <si>
    <t>FCT_87</t>
  </si>
  <si>
    <t>FCT_88</t>
  </si>
  <si>
    <t>FCT_89</t>
  </si>
  <si>
    <t>FCT_90</t>
  </si>
  <si>
    <t>FCT_91</t>
  </si>
  <si>
    <t>FCT_92</t>
  </si>
  <si>
    <t>FCT_93</t>
  </si>
  <si>
    <t>FCT_94</t>
  </si>
  <si>
    <t>FCT_95</t>
  </si>
  <si>
    <t>FCT_96</t>
  </si>
  <si>
    <t>FCT_97</t>
  </si>
  <si>
    <t>FCT_98</t>
  </si>
  <si>
    <t>FCT_99</t>
  </si>
  <si>
    <t>FCT_100</t>
  </si>
  <si>
    <t>FCT_101</t>
  </si>
  <si>
    <t>FCT_102</t>
  </si>
  <si>
    <t>FCT_103</t>
  </si>
  <si>
    <t>FCT_104</t>
  </si>
  <si>
    <t>FCT_105</t>
  </si>
  <si>
    <t>FCT_106</t>
  </si>
  <si>
    <t>FCT_107</t>
  </si>
  <si>
    <t>FCT_108</t>
  </si>
  <si>
    <t>FCT_109</t>
  </si>
  <si>
    <t>FCT_110</t>
  </si>
  <si>
    <t>FCT_111</t>
  </si>
  <si>
    <t>FCT_112</t>
  </si>
  <si>
    <t>FCT_113</t>
  </si>
  <si>
    <t>FCT_114</t>
  </si>
  <si>
    <t>FCT_115</t>
  </si>
  <si>
    <t>FCT_116</t>
  </si>
  <si>
    <t>FCT_117</t>
  </si>
  <si>
    <t>FCT_118</t>
  </si>
  <si>
    <t>FCT_119</t>
  </si>
  <si>
    <t>FCT_120</t>
  </si>
  <si>
    <t>FCT_121</t>
  </si>
  <si>
    <t>FCT_122</t>
  </si>
  <si>
    <t>FCT_123</t>
  </si>
  <si>
    <t>FCT_124</t>
  </si>
  <si>
    <t>FCT_125</t>
  </si>
  <si>
    <t>FCT_126</t>
  </si>
  <si>
    <t>FCT_127</t>
  </si>
  <si>
    <t>FCT_128</t>
  </si>
  <si>
    <t>FCT_129</t>
  </si>
  <si>
    <t>FCT_130</t>
  </si>
  <si>
    <t>FCT_131</t>
  </si>
  <si>
    <t>FCT_132</t>
  </si>
  <si>
    <t>FCSH_1</t>
  </si>
  <si>
    <t>FCSH_2</t>
  </si>
  <si>
    <t>FCSH_3</t>
  </si>
  <si>
    <t>FCSH_4</t>
  </si>
  <si>
    <t>FCSH_5</t>
  </si>
  <si>
    <t>FCSH_6</t>
  </si>
  <si>
    <t>FCSH_7</t>
  </si>
  <si>
    <t>FCSH_8</t>
  </si>
  <si>
    <t>FCSH_9</t>
  </si>
  <si>
    <t>FCSH_10</t>
  </si>
  <si>
    <t>FCSH_11</t>
  </si>
  <si>
    <t>FCSH_12</t>
  </si>
  <si>
    <t>FCSH_13</t>
  </si>
  <si>
    <t>FCSH_14</t>
  </si>
  <si>
    <t>FCSH_15</t>
  </si>
  <si>
    <t>FCSH_16</t>
  </si>
  <si>
    <t>FCSH_17</t>
  </si>
  <si>
    <t>FCSH_18</t>
  </si>
  <si>
    <t>FCSH_19</t>
  </si>
  <si>
    <t>FCSH_20</t>
  </si>
  <si>
    <t>FCSH_21</t>
  </si>
  <si>
    <t>FCSH_22</t>
  </si>
  <si>
    <t>FCSH_23</t>
  </si>
  <si>
    <t>FCSH_24</t>
  </si>
  <si>
    <t>FCSH_25</t>
  </si>
  <si>
    <t>FCSH_26</t>
  </si>
  <si>
    <t>FCSH_27</t>
  </si>
  <si>
    <t>FCSH_28</t>
  </si>
  <si>
    <t>FCSH_29</t>
  </si>
  <si>
    <t>FCSH_30</t>
  </si>
  <si>
    <t>FCSH_31</t>
  </si>
  <si>
    <t>FCSH_32</t>
  </si>
  <si>
    <t>FCSH_33</t>
  </si>
  <si>
    <t>FCSH_34</t>
  </si>
  <si>
    <t>FCSH_35</t>
  </si>
  <si>
    <t>FCSH_36</t>
  </si>
  <si>
    <t>FCSH_37</t>
  </si>
  <si>
    <t>FCSH_38</t>
  </si>
  <si>
    <t>FCSH_39</t>
  </si>
  <si>
    <t>FCSH_40</t>
  </si>
  <si>
    <t>FCSH_41</t>
  </si>
  <si>
    <t>FCSH_42</t>
  </si>
  <si>
    <t>FCSH_43</t>
  </si>
  <si>
    <t>FCSH_44</t>
  </si>
  <si>
    <t>FCSH_45</t>
  </si>
  <si>
    <t>FCSH_46</t>
  </si>
  <si>
    <t>FCSH_47</t>
  </si>
  <si>
    <t>FCSH_48</t>
  </si>
  <si>
    <t>FCSH_49</t>
  </si>
  <si>
    <t>FCSH_50</t>
  </si>
  <si>
    <t>FCSH_51</t>
  </si>
  <si>
    <t>FCSH_52</t>
  </si>
  <si>
    <t>FCSH_53</t>
  </si>
  <si>
    <t>FCSH_54</t>
  </si>
  <si>
    <t>FCSH_55</t>
  </si>
  <si>
    <t>FCSH_56</t>
  </si>
  <si>
    <t>FCSH_57</t>
  </si>
  <si>
    <t>FCSH_58</t>
  </si>
  <si>
    <t>FCSH_59</t>
  </si>
  <si>
    <t>FCSH_60</t>
  </si>
  <si>
    <t>FCSH_61</t>
  </si>
  <si>
    <t>FCSH_62</t>
  </si>
  <si>
    <t>FCSH_63</t>
  </si>
  <si>
    <t>FCSH_64</t>
  </si>
  <si>
    <t>FCSH_65</t>
  </si>
  <si>
    <t>FCSH_66</t>
  </si>
  <si>
    <t>FCSH_67</t>
  </si>
  <si>
    <t>FCSH_68</t>
  </si>
  <si>
    <t>FCSH_69</t>
  </si>
  <si>
    <t>FCSH_70</t>
  </si>
  <si>
    <t>FCSH_71</t>
  </si>
  <si>
    <t>FCSH_72</t>
  </si>
  <si>
    <t>FCSH_73</t>
  </si>
  <si>
    <t>FCSH_74</t>
  </si>
  <si>
    <t>FCSH_75</t>
  </si>
  <si>
    <t>FCSH_76</t>
  </si>
  <si>
    <t>FCSH_77</t>
  </si>
  <si>
    <t>FCSH_78</t>
  </si>
  <si>
    <t>FCSH_79</t>
  </si>
  <si>
    <t>FCSH_80</t>
  </si>
  <si>
    <t>FCSH_81</t>
  </si>
  <si>
    <t>FCSH_82</t>
  </si>
  <si>
    <t>FCSH_83</t>
  </si>
  <si>
    <t>FCSH_84</t>
  </si>
  <si>
    <t>FCSH_85</t>
  </si>
  <si>
    <t>FCSH_86</t>
  </si>
  <si>
    <t>FCSH_87</t>
  </si>
  <si>
    <t>FCSH_88</t>
  </si>
  <si>
    <t>FCSH_89</t>
  </si>
  <si>
    <t>FCSH_90</t>
  </si>
  <si>
    <t>FCSH_91</t>
  </si>
  <si>
    <t>FCSH_92</t>
  </si>
  <si>
    <t>FCSH_93</t>
  </si>
  <si>
    <t>FCSH_94</t>
  </si>
  <si>
    <t>FCSH_95</t>
  </si>
  <si>
    <t>FCSH_96</t>
  </si>
  <si>
    <t>FCSH_97</t>
  </si>
  <si>
    <t>FCSH_98</t>
  </si>
  <si>
    <t>FCSH_99</t>
  </si>
  <si>
    <t>FCSH_100</t>
  </si>
  <si>
    <t>FCSH_101</t>
  </si>
  <si>
    <t>FCSH_102</t>
  </si>
  <si>
    <t>FCSH_103</t>
  </si>
  <si>
    <t>FCSH_104</t>
  </si>
  <si>
    <t>FCSH_105</t>
  </si>
  <si>
    <t>FCSH_106</t>
  </si>
  <si>
    <t>FCSH_107</t>
  </si>
  <si>
    <t>FCSH_108</t>
  </si>
  <si>
    <t>FCSH_109</t>
  </si>
  <si>
    <t>FCSH_110</t>
  </si>
  <si>
    <t>FCSH_111</t>
  </si>
  <si>
    <t>FCSH_112</t>
  </si>
  <si>
    <t>FCSH_113</t>
  </si>
  <si>
    <t>FCSH_114</t>
  </si>
  <si>
    <t>FCSH_115</t>
  </si>
  <si>
    <t>FCSH_116</t>
  </si>
  <si>
    <t>FCSH_117</t>
  </si>
  <si>
    <t>FCSH_118</t>
  </si>
  <si>
    <t>FCSH_119</t>
  </si>
  <si>
    <t>FCSH_120</t>
  </si>
  <si>
    <t>FCSH_121</t>
  </si>
  <si>
    <t>FCSH_122</t>
  </si>
  <si>
    <t>FCSH_123</t>
  </si>
  <si>
    <t>FCSH_124</t>
  </si>
  <si>
    <t>FCSH_125</t>
  </si>
  <si>
    <t>FCSH_126</t>
  </si>
  <si>
    <t>FCSH_127</t>
  </si>
  <si>
    <t>FCSH_128</t>
  </si>
  <si>
    <t>FCSH_129</t>
  </si>
  <si>
    <t>FCSH_130</t>
  </si>
  <si>
    <t>FCSH_131</t>
  </si>
  <si>
    <t>FCSH_132</t>
  </si>
  <si>
    <t>FCSH_133</t>
  </si>
  <si>
    <t>FCSH_134</t>
  </si>
  <si>
    <t>FCSH_135</t>
  </si>
  <si>
    <t>FCSH_136</t>
  </si>
  <si>
    <t>FCSH_137</t>
  </si>
  <si>
    <t>FCSH_138</t>
  </si>
  <si>
    <t>FCSH_139</t>
  </si>
  <si>
    <t>FCSH_140</t>
  </si>
  <si>
    <t>FCSH_141</t>
  </si>
  <si>
    <t>FCSH_142</t>
  </si>
  <si>
    <t>FCSH_143</t>
  </si>
  <si>
    <t>FCSH_144</t>
  </si>
  <si>
    <t>FCSH_145</t>
  </si>
  <si>
    <t>FCSH_146</t>
  </si>
  <si>
    <t>FCSH_147</t>
  </si>
  <si>
    <t>FCSH_148</t>
  </si>
  <si>
    <t>FCSH_149</t>
  </si>
  <si>
    <t>FCSH_150</t>
  </si>
  <si>
    <t>FCSH_151</t>
  </si>
  <si>
    <t>FCSH_152</t>
  </si>
  <si>
    <t>FCSH_153</t>
  </si>
  <si>
    <t>FCSH_154</t>
  </si>
  <si>
    <t>FCSH_155</t>
  </si>
  <si>
    <t>FCSH_156</t>
  </si>
  <si>
    <t>FCSH_157</t>
  </si>
  <si>
    <t>FCSH_158</t>
  </si>
  <si>
    <t>FCSH_159</t>
  </si>
  <si>
    <t>FCSH_160</t>
  </si>
  <si>
    <t>FCSH_161</t>
  </si>
  <si>
    <t>FCSH_162</t>
  </si>
  <si>
    <t>FCSH_163</t>
  </si>
  <si>
    <t>FCSH_164</t>
  </si>
  <si>
    <t>FCSH_165</t>
  </si>
  <si>
    <t>FCSH_166</t>
  </si>
  <si>
    <t>FCSH_167</t>
  </si>
  <si>
    <t>FCSH_168</t>
  </si>
  <si>
    <t>FCSH_169</t>
  </si>
  <si>
    <t>FCSH_170</t>
  </si>
  <si>
    <t>FCSH_171</t>
  </si>
  <si>
    <t>FCSH_172</t>
  </si>
  <si>
    <t>FCSH_173</t>
  </si>
  <si>
    <t>FCSH_174</t>
  </si>
  <si>
    <t>FCSH_175</t>
  </si>
  <si>
    <t>FCSH_176</t>
  </si>
  <si>
    <t>FCSH_177</t>
  </si>
  <si>
    <t>FCSH_178</t>
  </si>
  <si>
    <t>FCSH_179</t>
  </si>
  <si>
    <t>FCSH_180</t>
  </si>
  <si>
    <t>FCSH_181</t>
  </si>
  <si>
    <t>FCSH_182</t>
  </si>
  <si>
    <t>FCSH_183</t>
  </si>
  <si>
    <t>FCSH_184</t>
  </si>
  <si>
    <t>FCSH_185</t>
  </si>
  <si>
    <t>FCSH_186</t>
  </si>
  <si>
    <t>FCSH_187</t>
  </si>
  <si>
    <t>FCSH_188</t>
  </si>
  <si>
    <t>FCSH_189</t>
  </si>
  <si>
    <t>FCSH_190</t>
  </si>
  <si>
    <t>FCSH_191</t>
  </si>
  <si>
    <t>FCSH_192</t>
  </si>
  <si>
    <t>FCSH_193</t>
  </si>
  <si>
    <t>FCSH_194</t>
  </si>
  <si>
    <t>FCSH_195</t>
  </si>
  <si>
    <t>FCSH_196</t>
  </si>
  <si>
    <t>FCSH_197</t>
  </si>
  <si>
    <t>FCSH_198</t>
  </si>
  <si>
    <t>FCSH_199</t>
  </si>
  <si>
    <t>FCSH_200</t>
  </si>
  <si>
    <t>FCSH_201</t>
  </si>
  <si>
    <t>FCSH_202</t>
  </si>
  <si>
    <t>FCSH_203</t>
  </si>
  <si>
    <t>FCSH_204</t>
  </si>
  <si>
    <t>FCSH_205</t>
  </si>
  <si>
    <t>FCSH_206</t>
  </si>
  <si>
    <t>FCSH_207</t>
  </si>
  <si>
    <t>Nova SBE_1</t>
  </si>
  <si>
    <t>Nova SBE_2</t>
  </si>
  <si>
    <t>Nova SBE_3</t>
  </si>
  <si>
    <t>Nova SBE_4</t>
  </si>
  <si>
    <t>Nova SBE_5</t>
  </si>
  <si>
    <t>Nova SBE_6</t>
  </si>
  <si>
    <t>Nova SBE_7</t>
  </si>
  <si>
    <t>Nova SBE_8</t>
  </si>
  <si>
    <t>Nova SBE_9</t>
  </si>
  <si>
    <t>Nova SBE_10</t>
  </si>
  <si>
    <t>Nova SBE_11</t>
  </si>
  <si>
    <t>Nova SBE_12</t>
  </si>
  <si>
    <t>Nova SBE_13</t>
  </si>
  <si>
    <t>Nova SBE_14</t>
  </si>
  <si>
    <t>Nova SBE_15</t>
  </si>
  <si>
    <t>Nova SBE_16</t>
  </si>
  <si>
    <t>NMS|FCM_1</t>
  </si>
  <si>
    <t>NMS|FCM_2</t>
  </si>
  <si>
    <t>NMS|FCM_3</t>
  </si>
  <si>
    <t>NMS|FCM_4</t>
  </si>
  <si>
    <t>NMS|FCM_5</t>
  </si>
  <si>
    <t>NMS|FCM_6</t>
  </si>
  <si>
    <t>NMS|FCM_7</t>
  </si>
  <si>
    <t>NMS|FCM_8</t>
  </si>
  <si>
    <t>NMS|FCM_9</t>
  </si>
  <si>
    <t>NMS|FCM_10</t>
  </si>
  <si>
    <t>NMS|FCM_11</t>
  </si>
  <si>
    <t>NMS|FCM_12</t>
  </si>
  <si>
    <t>NMS|FCM_13</t>
  </si>
  <si>
    <t>NMS|FCM_14</t>
  </si>
  <si>
    <t>NMS|FCM_15</t>
  </si>
  <si>
    <t>NMS|FCM_16</t>
  </si>
  <si>
    <t>NMS|FCM_17</t>
  </si>
  <si>
    <t>NMS|FCM_18</t>
  </si>
  <si>
    <t>NMS|FCM_19</t>
  </si>
  <si>
    <t>NMS|FCM_20</t>
  </si>
  <si>
    <t>NMS|FCM_21</t>
  </si>
  <si>
    <t>NMS|FCM_22</t>
  </si>
  <si>
    <t>NMS|FCM_23</t>
  </si>
  <si>
    <t>NMS|FCM_24</t>
  </si>
  <si>
    <t>NMS|FCM_25</t>
  </si>
  <si>
    <t>NMS|FCM_26</t>
  </si>
  <si>
    <t>NMS|FCM_27</t>
  </si>
  <si>
    <t>NMS|FCM_28</t>
  </si>
  <si>
    <t>NMS|FCM_29</t>
  </si>
  <si>
    <t>NMS|FCM_30</t>
  </si>
  <si>
    <t>NMS|FCM_31</t>
  </si>
  <si>
    <t>NMS|FCM_32</t>
  </si>
  <si>
    <t>NMS|FCM_33</t>
  </si>
  <si>
    <t>NMS|FCM_34</t>
  </si>
  <si>
    <t>NMS|FCM_35</t>
  </si>
  <si>
    <t>NMS|FCM_36</t>
  </si>
  <si>
    <t>NMS|FCM_37</t>
  </si>
  <si>
    <t>NMS|FCM_38</t>
  </si>
  <si>
    <t>NMS|FCM_39</t>
  </si>
  <si>
    <t>NMS|FCM_40</t>
  </si>
  <si>
    <t>NMS|FCM_41</t>
  </si>
  <si>
    <t>NMS|FCM_42</t>
  </si>
  <si>
    <t>NMS|FCM_43</t>
  </si>
  <si>
    <t>NMS|FCM_44</t>
  </si>
  <si>
    <t>NMS|FCM_45</t>
  </si>
  <si>
    <t>NMS|FCM_46</t>
  </si>
  <si>
    <t>NMS|FCM_47</t>
  </si>
  <si>
    <t>NMS|FCM_48</t>
  </si>
  <si>
    <t>NMS|FCM_49</t>
  </si>
  <si>
    <t>NMS|FCM_50</t>
  </si>
  <si>
    <t>NMS|FCM_51</t>
  </si>
  <si>
    <t>NMS|FCM_52</t>
  </si>
  <si>
    <t>NMS|FCM_53</t>
  </si>
  <si>
    <t>NMS|FCM_54</t>
  </si>
  <si>
    <t>NSL_1</t>
  </si>
  <si>
    <t>NSL_2</t>
  </si>
  <si>
    <t>NSL_3</t>
  </si>
  <si>
    <t>NSL_4</t>
  </si>
  <si>
    <t>NSL_5</t>
  </si>
  <si>
    <t>IHMT_1</t>
  </si>
  <si>
    <t>IHMT_2</t>
  </si>
  <si>
    <t>IHMT_3</t>
  </si>
  <si>
    <t>IHMT_4</t>
  </si>
  <si>
    <t>IHMT_5</t>
  </si>
  <si>
    <t>IHMT_6</t>
  </si>
  <si>
    <t>IHMT_7</t>
  </si>
  <si>
    <t>IHMT_8</t>
  </si>
  <si>
    <t>IHMT_9</t>
  </si>
  <si>
    <t>IHMT_10</t>
  </si>
  <si>
    <t>IHMT_11</t>
  </si>
  <si>
    <t>IHMT_12</t>
  </si>
  <si>
    <t>IHMT_13</t>
  </si>
  <si>
    <t>IHMT_14</t>
  </si>
  <si>
    <t>IHMT_15</t>
  </si>
  <si>
    <t>IHMT_16</t>
  </si>
  <si>
    <t>IHMT_17</t>
  </si>
  <si>
    <t>IHMT_18</t>
  </si>
  <si>
    <t>IHMT_19</t>
  </si>
  <si>
    <t>IHMT_20</t>
  </si>
  <si>
    <t>IHMT_21</t>
  </si>
  <si>
    <t>IHMT_22</t>
  </si>
  <si>
    <t>IHMT_23</t>
  </si>
  <si>
    <t>IHMT_24</t>
  </si>
  <si>
    <t>IHMT_25</t>
  </si>
  <si>
    <t>NOVA IMS_1</t>
  </si>
  <si>
    <t>ITQB_1</t>
  </si>
  <si>
    <t>ITQB_2</t>
  </si>
  <si>
    <t>ITQB_3</t>
  </si>
  <si>
    <t>ITQB_4</t>
  </si>
  <si>
    <t>ITQB_5</t>
  </si>
  <si>
    <t>ITQB_6</t>
  </si>
  <si>
    <t>ITQB_7</t>
  </si>
  <si>
    <t>ITQB_8</t>
  </si>
  <si>
    <t>ITQB_9</t>
  </si>
  <si>
    <t>ITQB_10</t>
  </si>
  <si>
    <t>ITQB_11</t>
  </si>
  <si>
    <t>ITQB_12</t>
  </si>
  <si>
    <t>ITQB_13</t>
  </si>
  <si>
    <t>ITQB_14</t>
  </si>
  <si>
    <t>ITQB_15</t>
  </si>
  <si>
    <t>ITQB_16</t>
  </si>
  <si>
    <t>ITQB_17</t>
  </si>
  <si>
    <t>ITQB_18</t>
  </si>
  <si>
    <t>ITQB_19</t>
  </si>
  <si>
    <t>ITQB_20</t>
  </si>
  <si>
    <t>ITQB_21</t>
  </si>
  <si>
    <t>ITQB_22</t>
  </si>
  <si>
    <t>ITQB_23</t>
  </si>
  <si>
    <t>ITQB_24</t>
  </si>
  <si>
    <t>ITQB_25</t>
  </si>
  <si>
    <t>ITQB_26</t>
  </si>
  <si>
    <t>ITQB_27</t>
  </si>
  <si>
    <t>ITQB_28</t>
  </si>
  <si>
    <t>ITQB_29</t>
  </si>
  <si>
    <t>ITQB_30</t>
  </si>
  <si>
    <t>ITQB_31</t>
  </si>
  <si>
    <t>ITQB_32</t>
  </si>
  <si>
    <t>ITQB_33</t>
  </si>
  <si>
    <t>ITQB_34</t>
  </si>
  <si>
    <t>ITQB_35</t>
  </si>
  <si>
    <t>ITQB_36</t>
  </si>
  <si>
    <t>ITQB_37</t>
  </si>
  <si>
    <t>ITQB_38</t>
  </si>
  <si>
    <t>ITQB_39</t>
  </si>
  <si>
    <t>ITQB_40</t>
  </si>
  <si>
    <t>ITQB_41</t>
  </si>
  <si>
    <t>ITQB_42</t>
  </si>
  <si>
    <t>ITQB_43</t>
  </si>
  <si>
    <t>ITQB_44</t>
  </si>
  <si>
    <t>ITQB_45</t>
  </si>
  <si>
    <t>ITQB_46</t>
  </si>
  <si>
    <t>ITQB_47</t>
  </si>
  <si>
    <t>ITQB_48</t>
  </si>
  <si>
    <t>ITQB_49</t>
  </si>
  <si>
    <t>ITQB_50</t>
  </si>
  <si>
    <t>ITQB_51</t>
  </si>
  <si>
    <t>ITQB_52</t>
  </si>
  <si>
    <t>ITQB_53</t>
  </si>
  <si>
    <t>ITQB_54</t>
  </si>
  <si>
    <t>ITQB_55</t>
  </si>
  <si>
    <t>ITQB_56</t>
  </si>
  <si>
    <t>ITQB_57</t>
  </si>
  <si>
    <t>ITQB_58</t>
  </si>
  <si>
    <t>ITQB_59</t>
  </si>
  <si>
    <t>ITQB_60</t>
  </si>
  <si>
    <t>ITQB_61</t>
  </si>
  <si>
    <t>ITQB_62</t>
  </si>
  <si>
    <t>ITQB_63</t>
  </si>
  <si>
    <t>ITQB_64</t>
  </si>
  <si>
    <t>ITQB_65</t>
  </si>
  <si>
    <t>ITQB_66</t>
  </si>
  <si>
    <t>ITQB_67</t>
  </si>
  <si>
    <t>ITQB_68</t>
  </si>
  <si>
    <t>ITQB_69</t>
  </si>
  <si>
    <t>ITQB_70</t>
  </si>
  <si>
    <t>ITQB_71</t>
  </si>
  <si>
    <t>ITQB_72</t>
  </si>
  <si>
    <t>ITQB_73</t>
  </si>
  <si>
    <t>ITQB_74</t>
  </si>
  <si>
    <t>ITQB_75</t>
  </si>
  <si>
    <t>ITQB_76</t>
  </si>
  <si>
    <t>ITQB_77</t>
  </si>
  <si>
    <t>ITQB_78</t>
  </si>
  <si>
    <t>ITQB_79</t>
  </si>
  <si>
    <t>ITQB_80</t>
  </si>
  <si>
    <t>ITQB_81</t>
  </si>
  <si>
    <t>ITQB_82</t>
  </si>
  <si>
    <t>ITQB_83</t>
  </si>
  <si>
    <t>ITQB_84</t>
  </si>
  <si>
    <t>ITQB_85</t>
  </si>
  <si>
    <t>ITQB_86</t>
  </si>
  <si>
    <t>ITQB_87</t>
  </si>
  <si>
    <t>ITQB_88</t>
  </si>
  <si>
    <t>ITQB_89</t>
  </si>
  <si>
    <t>ITQB_90</t>
  </si>
  <si>
    <t>ITQB_91</t>
  </si>
  <si>
    <t>ITQB_92</t>
  </si>
  <si>
    <t>ITQB_93</t>
  </si>
  <si>
    <t>ITQB_94</t>
  </si>
  <si>
    <t>ITQB_95</t>
  </si>
  <si>
    <t>ITQB_96</t>
  </si>
  <si>
    <t>ITQB_97</t>
  </si>
  <si>
    <t>ITQB_98</t>
  </si>
  <si>
    <t>ITQB_99</t>
  </si>
  <si>
    <t>ITQB_100</t>
  </si>
  <si>
    <t>ITQB_101</t>
  </si>
  <si>
    <t>ITQB_102</t>
  </si>
  <si>
    <t>ITQB_103</t>
  </si>
  <si>
    <t>ITQB_104</t>
  </si>
  <si>
    <t>ITQB_105</t>
  </si>
  <si>
    <t>ITQB_106</t>
  </si>
  <si>
    <t>ITQB_107</t>
  </si>
  <si>
    <t>ITQB_108</t>
  </si>
  <si>
    <t>ITQB_109</t>
  </si>
  <si>
    <t>ITQB_110</t>
  </si>
  <si>
    <t>ITQB_111</t>
  </si>
  <si>
    <t>ENSP_1</t>
  </si>
  <si>
    <t>ENSP_2</t>
  </si>
  <si>
    <t>ENSP_3</t>
  </si>
  <si>
    <t>ENSP_4</t>
  </si>
  <si>
    <t>ENSP_5</t>
  </si>
  <si>
    <t>Investigador</t>
  </si>
  <si>
    <t>2020</t>
  </si>
  <si>
    <t>2022</t>
  </si>
  <si>
    <t>2023</t>
  </si>
  <si>
    <t>2024</t>
  </si>
  <si>
    <t>2025</t>
  </si>
  <si>
    <t>Total</t>
  </si>
  <si>
    <t>Vice-Reitora</t>
  </si>
  <si>
    <t>ITQB_112</t>
  </si>
  <si>
    <t>Nota Adicional</t>
  </si>
  <si>
    <t>Contrato suspenso por licença</t>
  </si>
  <si>
    <t>Lista anomizada de todos os Investigadores, por modalidade de vinculação e periodo do contrato, retirado do SINGAP-RH a 04/12/2023*</t>
  </si>
  <si>
    <t>*Não inclui os contratos terminados, ou que terminam até final de 2023.
Inclui contratos suspensos, que estão identificados nas notas da lista anonimizada</t>
  </si>
  <si>
    <t>Doutorandos com bolsa inscritos no ano letivo 2022/2023</t>
  </si>
  <si>
    <t>Doutorandos sem bolsa inscritos no ano letivo 2022/2023</t>
  </si>
  <si>
    <t>Fonte: RAIDES22 1º e 2º momento.</t>
  </si>
  <si>
    <t>3. Nº de doutorandos inscritos no ano letivo 2022/2023</t>
  </si>
  <si>
    <t>1. Total de Investigadores por modalidade de vinculação e periodo do contrato, retirado do SINGAP-RH a 04/12/2023*</t>
  </si>
  <si>
    <t>Ano de atribuição</t>
  </si>
  <si>
    <t>Tipologia de Financiamento</t>
  </si>
  <si>
    <t>IMS</t>
  </si>
  <si>
    <t>NMS</t>
  </si>
  <si>
    <t>SBE</t>
  </si>
  <si>
    <t>TOTAL Ano</t>
  </si>
  <si>
    <t>Outros</t>
  </si>
  <si>
    <t>PRR</t>
  </si>
  <si>
    <t>Reitoria</t>
  </si>
  <si>
    <t>H2020</t>
  </si>
  <si>
    <t>HE</t>
  </si>
  <si>
    <t>Projetos Nacionais - NOVA 2019-2023</t>
  </si>
  <si>
    <t xml:space="preserve">Projetos Internacionais - NOVA </t>
  </si>
  <si>
    <t>Total NOVA 2019-2023</t>
  </si>
  <si>
    <t>Nota: não inclui projetos de entidades do perímetro da NOVA.</t>
  </si>
  <si>
    <t>Identificação das Unidades de I&amp;D</t>
  </si>
  <si>
    <t>Concurso 2017/2018</t>
  </si>
  <si>
    <t>(período de execução 2020-2023)</t>
  </si>
  <si>
    <t>Total UI&amp;D (NOVA + entidades participantes)</t>
  </si>
  <si>
    <t>Acrónimo</t>
  </si>
  <si>
    <t>Designação</t>
  </si>
  <si>
    <t>Classificação obtida</t>
  </si>
  <si>
    <t>NOVA/Perímetro Externo</t>
  </si>
  <si>
    <t>Montante atribuído à NOVA</t>
  </si>
  <si>
    <t>Montante Perímetro Externo
(Uninova/NOVA.id)</t>
  </si>
  <si>
    <t>TOTAL NOVA
(NOVA+Uninova+NOVA.id)</t>
  </si>
  <si>
    <t>Outras Entidades Participantes</t>
  </si>
  <si>
    <t>NOVA como instituição proponente</t>
  </si>
  <si>
    <t>Nº PhD Integrados (NOVA)</t>
  </si>
  <si>
    <t>Financiamento base da UI</t>
  </si>
  <si>
    <t>Financiamento programático da UI</t>
  </si>
  <si>
    <t>Financiamento especial 2020 da UI</t>
  </si>
  <si>
    <t>Total de financiamento da UI</t>
  </si>
  <si>
    <t>CEFITEC</t>
  </si>
  <si>
    <t>Centro de Física e Investigação Tecnológica</t>
  </si>
  <si>
    <t>Bom</t>
  </si>
  <si>
    <t>Perímetro Externo</t>
  </si>
  <si>
    <t>Não</t>
  </si>
  <si>
    <t>Sim</t>
  </si>
  <si>
    <t>CENSE</t>
  </si>
  <si>
    <t>Centro de Investigação em Ambiente e Sustentabilidade</t>
  </si>
  <si>
    <t>Excelente</t>
  </si>
  <si>
    <t>Rui Ferreira Santos</t>
  </si>
  <si>
    <t>NOVA - sem budget</t>
  </si>
  <si>
    <t>CIUHCT</t>
  </si>
  <si>
    <t>Centro Interuniversitário de História das Ciências e da Tecnologia</t>
  </si>
  <si>
    <t>Faculdade de Ciência das Universidade Lisboa</t>
  </si>
  <si>
    <t>CMA</t>
  </si>
  <si>
    <t>Centro de Matemática e Aplicações</t>
  </si>
  <si>
    <t>Muito Bom</t>
  </si>
  <si>
    <t>CTS</t>
  </si>
  <si>
    <t>Centro de Tecnologia e Sistemas</t>
  </si>
  <si>
    <t>GeoBioTec</t>
  </si>
  <si>
    <t>Geobiociências, Geoengenharias e Geotecnologias</t>
  </si>
  <si>
    <t>Universidade de Aveiro
Universidade da Beira Interior</t>
  </si>
  <si>
    <t>I3N</t>
  </si>
  <si>
    <t>Instituto de Nanoestruturas, Nanomodelação e Nanofabricação</t>
  </si>
  <si>
    <t>Rodrigo Martins</t>
  </si>
  <si>
    <t>NOVA - com budget</t>
  </si>
  <si>
    <t xml:space="preserve">Universidade de Aveiro
</t>
  </si>
  <si>
    <t>LAQV</t>
  </si>
  <si>
    <t>Laboratório Associado para a Química Verde - Tecnologias Limpas e Processos</t>
  </si>
  <si>
    <t>Universidade do Porto
Universidade de Aveiro
Universidade de Évora
Universidade de Coimbra
Universidade de Trás-os-montes e Alto Douro
Instituto Politécnico do Porto</t>
  </si>
  <si>
    <t>Não (REQUIMTE)</t>
  </si>
  <si>
    <t>LIBPhys</t>
  </si>
  <si>
    <t>Laboratório de Instrumentação, Engenharia Biomédica e Física das Radiações</t>
  </si>
  <si>
    <t>Universidade de Coimbra
Universidade de Lisboa</t>
  </si>
  <si>
    <t>MARE</t>
  </si>
  <si>
    <t>Centro de Ciências do Mar e do Ambiente</t>
  </si>
  <si>
    <t>Graça Martinho</t>
  </si>
  <si>
    <t>Universidade de Lisboa, 
Universidade de Coimbra, 
Universidade de Évora, 
Universidade da Madeira, 
Instituto Politécnico de Leiria, 
Instituto Superior de Psicologia Aplicada</t>
  </si>
  <si>
    <t>MEtRICs</t>
  </si>
  <si>
    <t>Centro de Engenharia Mecânica e Sustentabilidade de Recursos</t>
  </si>
  <si>
    <t>Universidade do Minho</t>
  </si>
  <si>
    <t>NOVA LINCS</t>
  </si>
  <si>
    <t>NOVA Laboratory for Computer Science and Informatics</t>
  </si>
  <si>
    <t>UCIBIO</t>
  </si>
  <si>
    <t>Unidade de Ciências Biomoleculares Aplicadas</t>
  </si>
  <si>
    <t>Maria João Romão</t>
  </si>
  <si>
    <t>Universidade do Porto</t>
  </si>
  <si>
    <t>UNIDEMI</t>
  </si>
  <si>
    <t>Unidade de Investigação e Desenvolvimento em Engenharia Mecânica e Industrial</t>
  </si>
  <si>
    <t>António Grilo</t>
  </si>
  <si>
    <t>VICARTE</t>
  </si>
  <si>
    <t>Vidro e Cerâmica para as Artes</t>
  </si>
  <si>
    <t xml:space="preserve">Universidade de Lisboa
</t>
  </si>
  <si>
    <t>CESEM</t>
  </si>
  <si>
    <t>Centro de Estudos de Sociologia e Estética Musical</t>
  </si>
  <si>
    <t>NA</t>
  </si>
  <si>
    <t>Universidade de Évora; 
Instituto Politécnico de Leirira; 
Instituto Politécnico do Porto</t>
  </si>
  <si>
    <t>CETAPS</t>
  </si>
  <si>
    <t>Centro de Estudos Ingleses de Tradução e Anglo-Portugueses</t>
  </si>
  <si>
    <t>CHAM</t>
  </si>
  <si>
    <t>Centro de Humanidades</t>
  </si>
  <si>
    <t>CICS.NOVA</t>
  </si>
  <si>
    <t>Centro Interdisciplinar de Ciências Sociais</t>
  </si>
  <si>
    <t>Instituto Politécnico de Leiria
Universidade dos Açores
Universidade de Évora
Universidade do Minho</t>
  </si>
  <si>
    <t>CLUNL</t>
  </si>
  <si>
    <t>Centro de Linguística da Universidade NOVA de Lisboa</t>
  </si>
  <si>
    <t>CRIA</t>
  </si>
  <si>
    <t>Centro em Rede de Investigação em Antropologia</t>
  </si>
  <si>
    <t>ISCTE
Universidade Coimbra
Universidade Minho</t>
  </si>
  <si>
    <t>ICNOVA</t>
  </si>
  <si>
    <t>Instituto de Comunicação da NOVA</t>
  </si>
  <si>
    <t>IELT</t>
  </si>
  <si>
    <t>Instituto de Estudos de Literatura e Tradição</t>
  </si>
  <si>
    <t>IEM</t>
  </si>
  <si>
    <t>Instituto de Estudos Medievais</t>
  </si>
  <si>
    <t>IFILNOVA</t>
  </si>
  <si>
    <t>Instituto de Filosofia da NOVA</t>
  </si>
  <si>
    <t>IHA</t>
  </si>
  <si>
    <t>Instituto de História da Arte</t>
  </si>
  <si>
    <t>IHC</t>
  </si>
  <si>
    <t>Instituto de História Contemporânea</t>
  </si>
  <si>
    <t>José Neves</t>
  </si>
  <si>
    <t>University of Évora</t>
  </si>
  <si>
    <t>INET-MD</t>
  </si>
  <si>
    <t>Instituto de Etnomusicologia - Centro de Estudos em Música e Dança</t>
  </si>
  <si>
    <t>Universidade de Aveiro
Instituto Politécnico do Porto
Universidade de Lisboa
Instituto Politécnico de Lisboa</t>
  </si>
  <si>
    <t>IPRI</t>
  </si>
  <si>
    <t>Instituto Português de Relações Internacionais</t>
  </si>
  <si>
    <t>NOVA SBE</t>
  </si>
  <si>
    <t>Nova School of Business and Economics</t>
  </si>
  <si>
    <t>NMS/ENSP</t>
  </si>
  <si>
    <t>CHRC</t>
  </si>
  <si>
    <t>Centro de investigação Integrada em Saúde - Investigação, Educação e Inovação em Investigação Clínica e Saúde Publica</t>
  </si>
  <si>
    <t>Helena Canhão</t>
  </si>
  <si>
    <t>Universidade de Évora
Hospital de Santo Espirito da Ilha Terceira, Açores
Lisbon Institute of Global Mental Health (LIGMH)</t>
  </si>
  <si>
    <t>CINTESIS</t>
  </si>
  <si>
    <t>Centro de Investigação em Tecnologias e Serviços de Saúde</t>
  </si>
  <si>
    <t>Conceição Calhau</t>
  </si>
  <si>
    <t>Universidade do Porto
Universidade do Algarve
Universidade de Aveiro
Universidade da Madeira
Instituto Politécnico do Porto</t>
  </si>
  <si>
    <t>iNOVA4Health</t>
  </si>
  <si>
    <t>Programa de Medicina Translacional</t>
  </si>
  <si>
    <t>iBET
IPO</t>
  </si>
  <si>
    <t>ToxOmics</t>
  </si>
  <si>
    <t>Centro de Toxicogenómica e Saúde Humana</t>
  </si>
  <si>
    <t>CEDIS</t>
  </si>
  <si>
    <t>Centro de Investigação &amp; Desenvolvimento sobre Direito e Sociedade</t>
  </si>
  <si>
    <t>GHTM</t>
  </si>
  <si>
    <t>Saúde Global e Medicina Tropical</t>
  </si>
  <si>
    <t>MagIC</t>
  </si>
  <si>
    <t>Centro de Investigação em Gestão de Informação</t>
  </si>
  <si>
    <t>MOSTMICRO</t>
  </si>
  <si>
    <t>Microbiologia Molecular, Estrutural e Celular - Instituto de Tecnologia Química e Biológica António Xavier</t>
  </si>
  <si>
    <t>GREEN-IT</t>
  </si>
  <si>
    <t>Biorecursos para a Sustentabilidade</t>
  </si>
  <si>
    <t>Instituto Gulbenkian Ciência
iBET 
Instituto Nacional de Investigação Agrária e Veterinária 
Instituto Nacional de Saúde Doutor Ricardo Jorge</t>
  </si>
  <si>
    <t>Centro de Investigação em Saúde Pública</t>
  </si>
  <si>
    <t>do total financiamento da UI&amp;D</t>
  </si>
  <si>
    <t>Número de UI&amp;D</t>
  </si>
  <si>
    <t>%</t>
  </si>
  <si>
    <t>Montante  NOVA</t>
  </si>
  <si>
    <t>Montante Institutos Interface</t>
  </si>
  <si>
    <t>(num total de 39 UI&amp;D)</t>
  </si>
  <si>
    <t># UI&amp;D</t>
  </si>
  <si>
    <t>Montante total atribuído NOVA (EUR)</t>
  </si>
  <si>
    <t>Financiamento / UO (%)</t>
  </si>
  <si>
    <t>Média financiamento / UI&amp;D</t>
  </si>
  <si>
    <t>NOVA*</t>
  </si>
  <si>
    <t>*Soma do #UI&amp;D &gt; 39 pois CHRC e iNOVA4Health envolvem 2 UOs diferentes</t>
  </si>
  <si>
    <t>Listagem de Laboratórios Associados FCT</t>
  </si>
  <si>
    <t>Valores recebidos (mapas do PCT)</t>
  </si>
  <si>
    <t>UI</t>
  </si>
  <si>
    <t>Data de início</t>
  </si>
  <si>
    <t>Data de fim</t>
  </si>
  <si>
    <t>Call</t>
  </si>
  <si>
    <t>Informação financeira</t>
  </si>
  <si>
    <t>Titulo projeto</t>
  </si>
  <si>
    <t>PI NOVA</t>
  </si>
  <si>
    <t>Instituição coordenadora</t>
  </si>
  <si>
    <t>Condição participação (proponente/participante)</t>
  </si>
  <si>
    <t>N.º de participantes</t>
  </si>
  <si>
    <t>Parceiros/Instituições participantes (UIs)</t>
  </si>
  <si>
    <t>PI Projecto</t>
  </si>
  <si>
    <t>Data aprovação</t>
  </si>
  <si>
    <t>Área</t>
  </si>
  <si>
    <t>Género</t>
  </si>
  <si>
    <t>Referência</t>
  </si>
  <si>
    <t>Orçamento</t>
  </si>
  <si>
    <t>Taxa de financiamento</t>
  </si>
  <si>
    <t>Valor executado</t>
  </si>
  <si>
    <t>Saldo</t>
  </si>
  <si>
    <t xml:space="preserve">% Execução </t>
  </si>
  <si>
    <t>CENIMAT | i3N</t>
  </si>
  <si>
    <t>i3N</t>
  </si>
  <si>
    <t>LA 2020</t>
  </si>
  <si>
    <t>LA/P/0037/2020</t>
  </si>
  <si>
    <t>Universidade Nova de Lisboa</t>
  </si>
  <si>
    <t>Proponente</t>
  </si>
  <si>
    <t>Instituto de Nanoestruturas, Nanomodelação e Nanofabricação (I3N); Universidade de Aveiro (UA); NOVA.ID</t>
  </si>
  <si>
    <t>M</t>
  </si>
  <si>
    <t>MOSTMICRO
+
GREEN-IT
+
iNOVA4HEALTH</t>
  </si>
  <si>
    <t>LS4FUTURE</t>
  </si>
  <si>
    <t>LA/P/0087/2020</t>
  </si>
  <si>
    <t>Ciências da Vida para um Futuro Saudável e Sustentável</t>
  </si>
  <si>
    <t>Inês Antunes Cardoso Pereira</t>
  </si>
  <si>
    <t>Microbiologia Molecular, Estrutural e Celular - Instituto de Tecnologia Química e Biológica António Xavier – MOSTMICRO (ITQB); Biorecursos para a Sustentabilidade (GREEN-IT); iNOVA4Health - Programa de Medicina Translacional (iBET, CEDOC/FCM, IPOLFG e ITQB); Instituto Gulbenkian de Ciência (IGC)</t>
  </si>
  <si>
    <t>F</t>
  </si>
  <si>
    <t>iNOVA4HEALTH</t>
  </si>
  <si>
    <t xml:space="preserve">LAVQ
</t>
  </si>
  <si>
    <t>LAQV/REQUIMTE</t>
  </si>
  <si>
    <t>LA/P/0008/2020</t>
  </si>
  <si>
    <t>Laboratório Associado para a Química Verde - Tecnologias e Processos Limpos</t>
  </si>
  <si>
    <t>João Crespo</t>
  </si>
  <si>
    <t xml:space="preserve">REQUIMTE - Rede de Química e Tecnologia - Associação
</t>
  </si>
  <si>
    <t>Participante</t>
  </si>
  <si>
    <t>Laboratório Associado para a Química Verde - Tecnologias e Processos Limpos (REQUIMTE)
Vidro e Cerâmica para as Artes; Universidade Nova de Lisboa</t>
  </si>
  <si>
    <t xml:space="preserve">Baltazar Manuel Romão Castro
</t>
  </si>
  <si>
    <t>CHANGE</t>
  </si>
  <si>
    <t>LA/P/0121/2020</t>
  </si>
  <si>
    <t>CHANGE - Instituto para as Alterações Globais e Sustentabilidade</t>
  </si>
  <si>
    <t>Universidade de Évora</t>
  </si>
  <si>
    <t>Instituto Mediterrâneo para a Agricultura, Ambiente e Desenvolvimento (MED)
Centro de Investigação em Ambiente e Sustentabilidade (CENSE)
Centro de Ecologia, Evolução e Alterações Ambientais (cE3c)</t>
  </si>
  <si>
    <t>Teresa Pinto-Correia</t>
  </si>
  <si>
    <t>ARI-NET</t>
  </si>
  <si>
    <t>LA/P/0069/2020</t>
  </si>
  <si>
    <t>Rede de Infraestruturas em Investigação Aquática</t>
  </si>
  <si>
    <t>Universidade de Coimbra</t>
  </si>
  <si>
    <t>Centro de Ciências do Mar e do Ambiente (MARE);
Centro de Investigação Marinha e Ambiental (CIMA UALG);
Centro de Biologia Molecular e Ambiental (CBMA); Universidade Nova de Lisboa</t>
  </si>
  <si>
    <t>João Carlos Marques</t>
  </si>
  <si>
    <t>i4HB</t>
  </si>
  <si>
    <t>LA/P/0140/2020</t>
  </si>
  <si>
    <t>Instituto para a Saúde e a Bioeconomia</t>
  </si>
  <si>
    <t>Associação do Instituto Superior Técnico para a Investigação e Desenvolvimento</t>
  </si>
  <si>
    <t>Instituto de Bioengenharia e Biociências (IBB);
Unidade de Ciências Biomoleculares Aplicadas (UCIBIO);
INESC Microsistemas e Nanotecnologias - Instituto de Engenharia de Sistemas e Computadores para os Microsistemas e as Nanotecnologias (INESC-MN); Universidade Nova de Lisboa</t>
  </si>
  <si>
    <t>Joaquim Manuel Sampaio Cabral</t>
  </si>
  <si>
    <t>RISE</t>
  </si>
  <si>
    <t>LA/P/0053/2020</t>
  </si>
  <si>
    <t>Rede de Investigação em Saúde: do Laboratório à Saúde Comunitária</t>
  </si>
  <si>
    <t>Faculdade Medicina UPorto</t>
  </si>
  <si>
    <t>Centro de Investigação em Tecnologias e Serviços de Saúde (CINTESIS); Centro Cardiovascular da Universidade de Lisboa (CCUL); Unidade de Investigação e Desenvolvimento Cardiovascular (UnIC);
Centro de Investigação do Instituto Português de Oncologia do Porto (CI-IPOP)</t>
  </si>
  <si>
    <t>Fernando Schmitt</t>
  </si>
  <si>
    <t>LASI</t>
  </si>
  <si>
    <t>LA/P/0104/2020</t>
  </si>
  <si>
    <t>Laboratório Associado de Sistemas Inteligentes</t>
  </si>
  <si>
    <t>Universidade do Minho (UM)</t>
  </si>
  <si>
    <t>Centro de Investigação ALGORITMI (ALGORITMI); Laboratório de Inteligência Artificial Aplicada (2Ai); Laboratório de Inteligência Artificial e Ciência de Computadores (UACC); Centro de Informática e Sistemas da Universidade de Coimbra (CISUC); Centro de Tecnologia Mecânica e Automação (TEMA); Centro de Matemática da Universidade do Porto (CMUP); Centro de Tecnologias e Sistemas (CTS); Centro de Imagem Biomédica e Investigação Translacional (CIBIT);  Instituto de Polímeros e Compósitos (IPC); Instituto de Engenharia Eletrónica e Informática de Aveiro (IEETA); Unidade de Investigação e Desenvolvimento em Engenharia Mecânica e Industrial (UNIDEMI); Centro de Investigação em Sistemas Computacionais Embebidos e de Tempo-Real (CISTER); Grupo de Investigação em Engenharia e Computação Inteligente para a Inovação e o Desenvolvimento (GECAD); Universidade Nova de Lisboa</t>
  </si>
  <si>
    <t>Paulo Novais</t>
  </si>
  <si>
    <t>REAL</t>
  </si>
  <si>
    <t>LA/P/0117/2020</t>
  </si>
  <si>
    <t xml:space="preserve">Translação e Inovação para a Saúde Global </t>
  </si>
  <si>
    <t>Centro de investigação Integrada em Saúde - Investigação, Educação e Inovação em Investigação Clínica e Saúde Publica (CHRC);
Saúde Global e Medicina Tropical (GHTM);
Laboratório de Instrumentação, Engenharia Biomédica e Física da Radiação</t>
  </si>
  <si>
    <t>IHC, CRIA, IHA, CESEM</t>
  </si>
  <si>
    <t>IN2PAST</t>
  </si>
  <si>
    <t>LA/P/0132/2020</t>
  </si>
  <si>
    <t>Laboratório Associado para a Investigação e Inovação em Património, Artes, Sustentabilidade e Território</t>
  </si>
  <si>
    <t>CRIA - Centro em Rede de Investigação em Antropologia; ISCTE - Instituto Universitário de Lisboa; Universidade de Coimbra; Universidade do Minho; Universidade Nova de Lisboa(UNL)</t>
  </si>
  <si>
    <t>António José Estevão Grande Candeias</t>
  </si>
  <si>
    <t># participação em LA</t>
  </si>
  <si>
    <t>3. Financiamento angariado para a projetos nacionais e internacionais entre 2019 e 2023 (à data de 30/11/2023)</t>
  </si>
  <si>
    <t>Nota: o valor refere-se ao orçamentado e não ao executado e é reportado na totalidade no ano da angariação. Dados apenas disponíveis por 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</si>
</sst>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0.0%"/>
    <numFmt numFmtId="167" formatCode="dd\-mm\-yyyy;@"/>
  </numFmts>
  <fonts count="1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rgb="FF5F6368"/>
      <name val="Arial"/>
      <family val="2"/>
    </font>
    <font>
      <b/>
      <sz val="10"/>
      <color rgb="FF00703C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charset val="136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11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0" xfId="0" applyFont="1"/>
    <xf numFmtId="0" fontId="2" fillId="0" borderId="6" xfId="0" applyFont="1" applyBorder="1"/>
    <xf numFmtId="0" fontId="1" fillId="0" borderId="7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0" xfId="0" applyFont="1" applyFill="1"/>
    <xf numFmtId="0" fontId="2" fillId="4" borderId="8" xfId="0" applyFont="1" applyFill="1" applyBorder="1"/>
    <xf numFmtId="0" fontId="1" fillId="4" borderId="7" xfId="0" applyFont="1" applyFill="1" applyBorder="1"/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7" fillId="0" borderId="0" xfId="0" applyFont="1"/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3" fillId="0" borderId="15" xfId="1" applyNumberFormat="1" applyFont="1" applyBorder="1" applyAlignment="1">
      <alignment horizontal="center" vertical="center"/>
    </xf>
    <xf numFmtId="4" fontId="3" fillId="6" borderId="17" xfId="0" applyNumberFormat="1" applyFont="1" applyFill="1" applyBorder="1" applyAlignment="1">
      <alignment horizontal="center" vertical="center"/>
    </xf>
    <xf numFmtId="4" fontId="3" fillId="6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3" fillId="0" borderId="0" xfId="1" applyNumberFormat="1" applyFont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3" fillId="0" borderId="15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0" borderId="20" xfId="2" applyFont="1" applyBorder="1"/>
    <xf numFmtId="0" fontId="1" fillId="0" borderId="21" xfId="2" applyFont="1" applyBorder="1" applyAlignment="1">
      <alignment vertical="center" wrapText="1"/>
    </xf>
    <xf numFmtId="0" fontId="1" fillId="0" borderId="22" xfId="2" applyFont="1" applyBorder="1" applyAlignment="1">
      <alignment vertical="center" wrapText="1"/>
    </xf>
    <xf numFmtId="0" fontId="1" fillId="0" borderId="20" xfId="2" applyFont="1" applyBorder="1" applyAlignment="1">
      <alignment horizontal="center" vertical="center" wrapText="1"/>
    </xf>
    <xf numFmtId="0" fontId="1" fillId="0" borderId="23" xfId="2" applyFont="1" applyBorder="1" applyAlignment="1">
      <alignment vertical="center" wrapText="1"/>
    </xf>
    <xf numFmtId="0" fontId="1" fillId="0" borderId="0" xfId="2" applyFont="1" applyAlignment="1">
      <alignment horizontal="center" vertical="center" wrapText="1"/>
    </xf>
    <xf numFmtId="0" fontId="2" fillId="0" borderId="0" xfId="2" applyFont="1"/>
    <xf numFmtId="0" fontId="1" fillId="0" borderId="24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" fillId="0" borderId="7" xfId="2" applyFont="1" applyBorder="1" applyAlignment="1">
      <alignment horizontal="center" vertical="center" wrapText="1"/>
    </xf>
    <xf numFmtId="0" fontId="1" fillId="6" borderId="7" xfId="2" applyFont="1" applyFill="1" applyBorder="1" applyAlignment="1">
      <alignment horizontal="center" vertical="center" wrapText="1"/>
    </xf>
    <xf numFmtId="0" fontId="1" fillId="7" borderId="7" xfId="2" applyFont="1" applyFill="1" applyBorder="1" applyAlignment="1">
      <alignment horizontal="center" vertical="center" wrapText="1"/>
    </xf>
    <xf numFmtId="0" fontId="1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164" fontId="2" fillId="0" borderId="0" xfId="2" applyNumberFormat="1" applyFont="1" applyAlignment="1">
      <alignment horizontal="right" vertical="center" wrapText="1"/>
    </xf>
    <xf numFmtId="164" fontId="9" fillId="0" borderId="0" xfId="2" applyNumberFormat="1" applyFont="1" applyAlignment="1">
      <alignment horizontal="right" vertical="center" wrapText="1"/>
    </xf>
    <xf numFmtId="164" fontId="2" fillId="0" borderId="0" xfId="2" applyNumberFormat="1" applyFont="1" applyAlignment="1">
      <alignment horizontal="left" vertical="top" wrapText="1"/>
    </xf>
    <xf numFmtId="0" fontId="2" fillId="0" borderId="0" xfId="2" applyFont="1" applyAlignment="1">
      <alignment horizontal="center"/>
    </xf>
    <xf numFmtId="164" fontId="2" fillId="0" borderId="0" xfId="2" applyNumberFormat="1" applyFont="1" applyAlignment="1">
      <alignment horizontal="right"/>
    </xf>
    <xf numFmtId="164" fontId="2" fillId="0" borderId="0" xfId="2" applyNumberFormat="1" applyFont="1" applyAlignment="1">
      <alignment horizontal="left" vertical="top"/>
    </xf>
    <xf numFmtId="0" fontId="1" fillId="0" borderId="0" xfId="2" applyFont="1" applyAlignment="1">
      <alignment horizontal="center"/>
    </xf>
    <xf numFmtId="164" fontId="2" fillId="0" borderId="0" xfId="2" applyNumberFormat="1" applyFont="1"/>
    <xf numFmtId="0" fontId="10" fillId="0" borderId="0" xfId="2" applyFont="1" applyAlignment="1">
      <alignment horizontal="center"/>
    </xf>
    <xf numFmtId="0" fontId="1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/>
    </xf>
    <xf numFmtId="164" fontId="2" fillId="8" borderId="0" xfId="2" applyNumberFormat="1" applyFont="1" applyFill="1" applyAlignment="1">
      <alignment horizontal="right" vertical="center" wrapText="1"/>
    </xf>
    <xf numFmtId="0" fontId="5" fillId="9" borderId="0" xfId="2" applyFont="1" applyFill="1" applyAlignment="1">
      <alignment horizontal="center"/>
    </xf>
    <xf numFmtId="0" fontId="1" fillId="0" borderId="0" xfId="3" applyFont="1" applyAlignment="1">
      <alignment horizontal="left" vertical="center" wrapText="1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 wrapText="1"/>
    </xf>
    <xf numFmtId="164" fontId="2" fillId="10" borderId="0" xfId="3" applyNumberFormat="1" applyFont="1" applyFill="1" applyAlignment="1">
      <alignment horizontal="right" vertical="center" wrapText="1"/>
    </xf>
    <xf numFmtId="164" fontId="2" fillId="11" borderId="0" xfId="3" applyNumberFormat="1" applyFont="1" applyFill="1" applyAlignment="1">
      <alignment horizontal="right" vertical="center" wrapText="1"/>
    </xf>
    <xf numFmtId="164" fontId="2" fillId="0" borderId="0" xfId="3" applyNumberFormat="1" applyFont="1" applyAlignment="1">
      <alignment horizontal="right" vertical="center" wrapText="1"/>
    </xf>
    <xf numFmtId="44" fontId="2" fillId="0" borderId="0" xfId="3" applyNumberFormat="1" applyFont="1" applyAlignment="1">
      <alignment horizontal="right" vertical="center" wrapText="1"/>
    </xf>
    <xf numFmtId="164" fontId="2" fillId="0" borderId="0" xfId="4" applyNumberFormat="1" applyFont="1"/>
    <xf numFmtId="44" fontId="2" fillId="0" borderId="0" xfId="2" applyNumberFormat="1" applyFont="1"/>
    <xf numFmtId="0" fontId="1" fillId="6" borderId="25" xfId="2" applyFont="1" applyFill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/>
    </xf>
    <xf numFmtId="1" fontId="2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0" fontId="2" fillId="0" borderId="0" xfId="2" applyFont="1" applyAlignment="1">
      <alignment horizontal="right"/>
    </xf>
    <xf numFmtId="0" fontId="2" fillId="0" borderId="8" xfId="2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8" xfId="2" applyNumberFormat="1" applyFont="1" applyBorder="1"/>
    <xf numFmtId="2" fontId="2" fillId="0" borderId="0" xfId="2" applyNumberFormat="1" applyFont="1"/>
    <xf numFmtId="44" fontId="2" fillId="0" borderId="0" xfId="5" applyFont="1"/>
    <xf numFmtId="0" fontId="1" fillId="0" borderId="25" xfId="2" applyFont="1" applyBorder="1" applyAlignment="1">
      <alignment horizontal="center"/>
    </xf>
    <xf numFmtId="164" fontId="1" fillId="0" borderId="25" xfId="2" applyNumberFormat="1" applyFont="1" applyBorder="1"/>
    <xf numFmtId="0" fontId="2" fillId="0" borderId="27" xfId="2" applyFont="1" applyBorder="1"/>
    <xf numFmtId="0" fontId="1" fillId="6" borderId="1" xfId="2" applyFont="1" applyFill="1" applyBorder="1" applyAlignment="1">
      <alignment horizontal="center" vertical="center" wrapText="1"/>
    </xf>
    <xf numFmtId="8" fontId="2" fillId="0" borderId="0" xfId="2" applyNumberFormat="1" applyFont="1"/>
    <xf numFmtId="166" fontId="2" fillId="0" borderId="0" xfId="4" applyNumberFormat="1" applyFont="1"/>
    <xf numFmtId="0" fontId="2" fillId="0" borderId="8" xfId="2" applyFont="1" applyBorder="1"/>
    <xf numFmtId="166" fontId="2" fillId="0" borderId="8" xfId="4" applyNumberFormat="1" applyFont="1" applyBorder="1"/>
    <xf numFmtId="164" fontId="2" fillId="0" borderId="8" xfId="2" applyNumberFormat="1" applyFont="1" applyBorder="1" applyAlignment="1">
      <alignment horizontal="right"/>
    </xf>
    <xf numFmtId="0" fontId="1" fillId="0" borderId="0" xfId="2" applyFont="1"/>
    <xf numFmtId="8" fontId="1" fillId="0" borderId="0" xfId="2" applyNumberFormat="1" applyFont="1"/>
    <xf numFmtId="166" fontId="2" fillId="0" borderId="0" xfId="2" applyNumberFormat="1" applyFont="1"/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 wrapText="1"/>
    </xf>
    <xf numFmtId="9" fontId="13" fillId="0" borderId="0" xfId="0" applyNumberFormat="1" applyFont="1" applyAlignment="1">
      <alignment horizontal="center" vertical="center" wrapText="1"/>
    </xf>
    <xf numFmtId="10" fontId="13" fillId="0" borderId="0" xfId="6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2" fillId="6" borderId="1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10" fontId="12" fillId="6" borderId="1" xfId="6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10" fontId="18" fillId="0" borderId="1" xfId="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4" fontId="0" fillId="14" borderId="1" xfId="0" applyNumberFormat="1" applyFill="1" applyBorder="1" applyAlignment="1">
      <alignment horizontal="center" vertical="center"/>
    </xf>
    <xf numFmtId="10" fontId="0" fillId="0" borderId="1" xfId="6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26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4" fontId="3" fillId="6" borderId="17" xfId="0" applyNumberFormat="1" applyFont="1" applyFill="1" applyBorder="1" applyAlignment="1">
      <alignment horizontal="center" vertical="center" wrapText="1"/>
    </xf>
    <xf numFmtId="10" fontId="3" fillId="6" borderId="17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/>
    </xf>
    <xf numFmtId="8" fontId="2" fillId="0" borderId="8" xfId="2" applyNumberFormat="1" applyFont="1" applyBorder="1"/>
    <xf numFmtId="0" fontId="8" fillId="0" borderId="9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" fillId="12" borderId="9" xfId="2" applyFont="1" applyFill="1" applyBorder="1" applyAlignment="1">
      <alignment horizontal="center" vertical="center"/>
    </xf>
    <xf numFmtId="0" fontId="1" fillId="12" borderId="25" xfId="2" applyFont="1" applyFill="1" applyBorder="1" applyAlignment="1">
      <alignment horizontal="center" vertical="center"/>
    </xf>
    <xf numFmtId="0" fontId="1" fillId="12" borderId="26" xfId="2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21" xfId="2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24" xfId="2" applyFont="1" applyBorder="1" applyAlignment="1">
      <alignment horizontal="center" vertical="center" wrapText="1"/>
    </xf>
    <xf numFmtId="0" fontId="1" fillId="5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17" fillId="13" borderId="32" xfId="0" applyFont="1" applyFill="1" applyBorder="1" applyAlignment="1">
      <alignment horizontal="center" vertical="center" wrapText="1"/>
    </xf>
    <xf numFmtId="0" fontId="17" fillId="13" borderId="35" xfId="0" applyFont="1" applyFill="1" applyBorder="1" applyAlignment="1">
      <alignment horizontal="center" vertical="center" wrapText="1"/>
    </xf>
    <xf numFmtId="0" fontId="17" fillId="13" borderId="33" xfId="0" applyFont="1" applyFill="1" applyBorder="1" applyAlignment="1">
      <alignment horizontal="center" vertical="center" wrapText="1"/>
    </xf>
    <xf numFmtId="0" fontId="17" fillId="13" borderId="36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7" fillId="13" borderId="31" xfId="0" applyFont="1" applyFill="1" applyBorder="1" applyAlignment="1">
      <alignment horizontal="center" vertical="center" wrapText="1"/>
    </xf>
    <xf numFmtId="0" fontId="17" fillId="13" borderId="34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14" fontId="12" fillId="6" borderId="12" xfId="0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2" fillId="6" borderId="12" xfId="0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 wrapText="1"/>
    </xf>
  </cellXfs>
  <cellStyles count="7">
    <cellStyle name="Moeda 2" xfId="1" xr:uid="{00000000-0005-0000-0000-000000000000}"/>
    <cellStyle name="Moeda 2 2" xfId="5" xr:uid="{00000000-0005-0000-0000-000001000000}"/>
    <cellStyle name="Normal" xfId="0" builtinId="0"/>
    <cellStyle name="Normal 2" xfId="3" xr:uid="{00000000-0005-0000-0000-000003000000}"/>
    <cellStyle name="Normal 5" xfId="2" xr:uid="{00000000-0005-0000-0000-000004000000}"/>
    <cellStyle name="Percentagem 2" xfId="4" xr:uid="{00000000-0005-0000-0000-000005000000}"/>
    <cellStyle name="Percentagem 3" xfId="6" xr:uid="{00000000-0005-0000-0000-000006000000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6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€&quot;"/>
      <fill>
        <patternFill patternType="solid">
          <fgColor indexed="64"/>
          <bgColor theme="9" tint="0.59999389629810485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'[8]UI&amp;D_NOVA_2020-2023'!$D$51</c:f>
              <c:strCache>
                <c:ptCount val="1"/>
                <c:pt idx="0">
                  <c:v>Número de UI&amp;D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1AA6-497D-8BA7-7CB05390D1A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1AA6-497D-8BA7-7CB05390D1A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1AA6-497D-8BA7-7CB05390D1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'[8]UI&amp;D_NOVA_2020-2023'!$D$52:$D$54</c:f>
              <c:numCache>
                <c:formatCode>General</c:formatCode>
                <c:ptCount val="3"/>
                <c:pt idx="0">
                  <c:v>24</c:v>
                </c:pt>
                <c:pt idx="1">
                  <c:v>12</c:v>
                </c:pt>
                <c:pt idx="2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'[8]UI&amp;D_NOVA_2020-2023'!$E$52:$E$54</c15:sqref>
                        </c15:formulaRef>
                      </c:ext>
                    </c:extLst>
                    <c:strCache>
                      <c:ptCount val="3"/>
                      <c:pt idx="0">
                        <c:v>Excelente</c:v>
                      </c:pt>
                      <c:pt idx="1">
                        <c:v>Muito Bom</c:v>
                      </c:pt>
                      <c:pt idx="2">
                        <c:v>Bom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1AA6-497D-8BA7-7CB05390D1A3}"/>
            </c:ext>
          </c:extLst>
        </c:ser>
        <c:ser>
          <c:idx val="1"/>
          <c:order val="1"/>
          <c:tx>
            <c:strRef>
              <c:f>'[8]UI&amp;D_NOVA_2020-2023'!$G$51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1AA6-497D-8BA7-7CB05390D1A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A-1AA6-497D-8BA7-7CB05390D1A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C-1AA6-497D-8BA7-7CB05390D1A3}"/>
              </c:ext>
            </c:extLst>
          </c:dPt>
          <c:dLbls>
            <c:dLbl>
              <c:idx val="0"/>
              <c:layout>
                <c:manualLayout>
                  <c:x val="0.10985202936589439"/>
                  <c:y val="-0.128395061728395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A6-497D-8BA7-7CB05390D1A3}"/>
                </c:ext>
              </c:extLst>
            </c:dLbl>
            <c:dLbl>
              <c:idx val="1"/>
              <c:layout>
                <c:manualLayout>
                  <c:x val="-0.10635436874738484"/>
                  <c:y val="-0.10864197530864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A6-497D-8BA7-7CB05390D1A3}"/>
                </c:ext>
              </c:extLst>
            </c:dLbl>
            <c:dLbl>
              <c:idx val="2"/>
              <c:layout>
                <c:manualLayout>
                  <c:x val="-0.1230481366342176"/>
                  <c:y val="-6.306433442395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A6-497D-8BA7-7CB05390D1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P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2700">
                  <a:solidFill>
                    <a:schemeClr val="tx1"/>
                  </a:solidFill>
                  <a:prstDash val="sysDash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'[8]UI&amp;D_NOVA_2020-2023'!$G$52:$G$54</c:f>
              <c:numCache>
                <c:formatCode>General</c:formatCode>
                <c:ptCount val="3"/>
                <c:pt idx="0">
                  <c:v>61.53846153846154</c:v>
                </c:pt>
                <c:pt idx="1">
                  <c:v>30.76923076923077</c:v>
                </c:pt>
                <c:pt idx="2">
                  <c:v>7.6923076923076925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'[8]UI&amp;D_NOVA_2020-2023'!$E$52:$E$54</c15:sqref>
                        </c15:formulaRef>
                      </c:ext>
                    </c:extLst>
                    <c:strCache>
                      <c:ptCount val="3"/>
                      <c:pt idx="0">
                        <c:v>Excelente</c:v>
                      </c:pt>
                      <c:pt idx="1">
                        <c:v>Muito Bom</c:v>
                      </c:pt>
                      <c:pt idx="2">
                        <c:v>Bom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D-1AA6-497D-8BA7-7CB05390D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57</xdr:row>
      <xdr:rowOff>30480</xdr:rowOff>
    </xdr:from>
    <xdr:to>
      <xdr:col>6</xdr:col>
      <xdr:colOff>60960</xdr:colOff>
      <xdr:row>77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B1575D-DB77-42A2-81F2-F0327DEBD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Users/jorge.garrido/AppData/Local/Microsoft/Windows/Temporary%20Internet%20Files/Content.Outlook/52PJ9K3N/Recolhas%20a%20passar%20para%20o%20SIGO%205Ma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vers&#245;es%20antigas/Recolhas%20a%20passar%20para%20o%20SIGO%205Ma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fatima.casaca/Defini&#231;&#245;es%20locais/Temporary%20Internet%20Files/Content.Outlook/U4MTPVAM/ModelosFormulariosEnvioInformacao_2011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viladl14/Defini&#231;&#245;es%20locais/Temporary%20Internet%20Files/Content.Outlook/5TFAQN23/FORM%20A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pdlopes/Defini&#231;&#245;es%20locais/Temporary%20Internet%20Files/Content.Outlook/KK7J3L87/vers&#245;es%20antigas/Recolhas%20a%20passar%20para%20o%20SIGO%204Ma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PONTO%20SITUA&#199;&#195;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esloca&#231;&#245;es/2007/11del/Desloca&#231;&#245;es_Min_C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itoriaunl-my.sharepoint.com/personal/helder_lopes_reitoria_unl_pt/Documents/DAI_Research/RESEARCH-DAI-UFEC/Monitoriza&#231;&#227;o/RDUnits_Evaluation/2022/UID_NOVA_Financiamento_Plurianual_2020_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itoriaunl-my.sharepoint.com/personal/unl_projects_reitoria_unl_pt/Documents/UGPC/Monitoriza&#231;&#227;o_DP/Mapas_finais/ListagensProjetosGeral_Silv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H"/>
      <sheetName val="Receita_extinta_-_INPUTS"/>
      <sheetName val="Receita_extinta_-_OUTPUTS"/>
      <sheetName val="SCCP-ECRANS_ACTUAIS"/>
      <sheetName val="04-Medidas"/>
      <sheetName val="03-Economicas_despesa"/>
      <sheetName val="02-Fontes de Financ."/>
      <sheetName val="Critérios_Fil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eceita_extinta_-_INPUTS"/>
      <sheetName val="Receita_extinta_-_OUTPUTS"/>
      <sheetName val="SCCP-ECRANS_ACTU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FORMULÁRIOS-MODELO"/>
      <sheetName val="Formulário das AO"/>
      <sheetName val="Avaliação Exec PO"/>
      <sheetName val="Encargos plurianuais"/>
      <sheetName val="DespachoGestionário"/>
      <sheetName val="Formulário_das_AO"/>
      <sheetName val="Avaliação_Exec_PO"/>
      <sheetName val="Encargos_plurianu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lha1"/>
      <sheetName val="Folha2"/>
      <sheetName val="Folha3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-INPUT"/>
      <sheetName val="EmprestSFA"/>
      <sheetName val="UnidTesou"/>
      <sheetName val="PrevisãoExec"/>
      <sheetName val="RespPlurianuais"/>
      <sheetName val="LocFin"/>
      <sheetName val="LValores"/>
      <sheetName val="Receita_extinta_-_INPUTS"/>
      <sheetName val="Receita_extinta_-_OUT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PSituação"/>
      <sheetName val="Modelo_PSituação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_Orgânica"/>
      <sheetName val="MIN"/>
      <sheetName val="TOTAIS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I&amp;D_NOVA_2020-2023_27Abril2023"/>
      <sheetName val="UI&amp;D_NOVA_2020-2023"/>
      <sheetName val="UI&amp;D_contacts"/>
      <sheetName val="NOVA_dados_publicos_FCT"/>
      <sheetName val="stats"/>
    </sheetNames>
    <sheetDataSet>
      <sheetData sheetId="0"/>
      <sheetData sheetId="1">
        <row r="51">
          <cell r="D51" t="str">
            <v>Número de UI&amp;D</v>
          </cell>
          <cell r="G51" t="str">
            <v>%</v>
          </cell>
        </row>
        <row r="52">
          <cell r="D52">
            <v>24</v>
          </cell>
          <cell r="E52" t="str">
            <v>Excelente</v>
          </cell>
          <cell r="G52">
            <v>61.53846153846154</v>
          </cell>
        </row>
        <row r="53">
          <cell r="D53">
            <v>12</v>
          </cell>
          <cell r="E53" t="str">
            <v>Muito Bom</v>
          </cell>
          <cell r="G53">
            <v>30.76923076923077</v>
          </cell>
        </row>
        <row r="54">
          <cell r="D54">
            <v>3</v>
          </cell>
          <cell r="E54" t="str">
            <v>Bom</v>
          </cell>
          <cell r="G54">
            <v>7.6923076923076925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R_C5"/>
      <sheetName val="PRR_Outros"/>
      <sheetName val="P_nacionais_avulsos"/>
      <sheetName val="Insf_Roteiro"/>
      <sheetName val="UI_2020_2023"/>
      <sheetName val="LA"/>
      <sheetName val="Call_2017"/>
      <sheetName val="Call_2020"/>
      <sheetName val="Call_2021"/>
      <sheetName val="Call_2022"/>
      <sheetName val="Call_avulsas_FCT"/>
      <sheetName val="Funding&amp;Tenders"/>
      <sheetName val="P_internacionais_avulsos"/>
      <sheetName val="IFAP"/>
      <sheetName val="Balcao_2020"/>
      <sheetName val="Projetos partilhados inter"/>
      <sheetName val="Balanço NOVA 2019-2023 Nac"/>
      <sheetName val="Balanço NOVA 2019-2023 Inter"/>
      <sheetName val="Projetos partilhados nacionais"/>
    </sheetNames>
    <sheetDataSet>
      <sheetData sheetId="0">
        <row r="5">
          <cell r="J5">
            <v>324741.08</v>
          </cell>
        </row>
        <row r="6">
          <cell r="J6">
            <v>737038.78</v>
          </cell>
        </row>
        <row r="7">
          <cell r="J7">
            <v>1870486.79</v>
          </cell>
        </row>
        <row r="8">
          <cell r="J8">
            <v>37915.269999999997</v>
          </cell>
        </row>
        <row r="9">
          <cell r="J9">
            <v>609657.41</v>
          </cell>
        </row>
        <row r="10">
          <cell r="J10">
            <v>4891424.13</v>
          </cell>
        </row>
        <row r="11">
          <cell r="J11">
            <v>1257397.74</v>
          </cell>
        </row>
        <row r="12">
          <cell r="J12">
            <v>678505</v>
          </cell>
        </row>
        <row r="13">
          <cell r="J13">
            <v>689346.25</v>
          </cell>
        </row>
        <row r="14">
          <cell r="J14">
            <v>2210497.14</v>
          </cell>
        </row>
        <row r="15">
          <cell r="J15">
            <v>1831727.61</v>
          </cell>
        </row>
        <row r="16">
          <cell r="J16">
            <v>801261.61</v>
          </cell>
        </row>
        <row r="17">
          <cell r="J17">
            <v>1712585</v>
          </cell>
        </row>
        <row r="18">
          <cell r="J18">
            <v>1016906.98</v>
          </cell>
        </row>
        <row r="19">
          <cell r="J19">
            <v>1114064.8799999999</v>
          </cell>
        </row>
        <row r="20">
          <cell r="J20">
            <v>2180000</v>
          </cell>
        </row>
        <row r="21">
          <cell r="J21">
            <v>3369293</v>
          </cell>
        </row>
        <row r="22">
          <cell r="J22">
            <v>282613.96999999997</v>
          </cell>
        </row>
        <row r="23">
          <cell r="J23">
            <v>951054.94</v>
          </cell>
        </row>
        <row r="24">
          <cell r="J24">
            <v>483608.3</v>
          </cell>
        </row>
        <row r="25">
          <cell r="J25">
            <v>720624.44</v>
          </cell>
        </row>
        <row r="26">
          <cell r="J26">
            <v>3260238.08</v>
          </cell>
        </row>
        <row r="27">
          <cell r="J27">
            <v>288010.39</v>
          </cell>
        </row>
        <row r="28">
          <cell r="J28">
            <v>571010.27</v>
          </cell>
        </row>
        <row r="29">
          <cell r="J29">
            <v>174196.4</v>
          </cell>
        </row>
        <row r="30">
          <cell r="J30">
            <v>149880.56</v>
          </cell>
        </row>
        <row r="31">
          <cell r="J31">
            <v>58262.79</v>
          </cell>
        </row>
        <row r="32">
          <cell r="J32">
            <v>48359.29</v>
          </cell>
        </row>
      </sheetData>
      <sheetData sheetId="1">
        <row r="5">
          <cell r="I5">
            <v>329993.14</v>
          </cell>
        </row>
      </sheetData>
      <sheetData sheetId="2">
        <row r="6">
          <cell r="I6">
            <v>382605.75</v>
          </cell>
        </row>
        <row r="7">
          <cell r="I7">
            <v>94004.83</v>
          </cell>
        </row>
        <row r="8">
          <cell r="I8">
            <v>57329.51</v>
          </cell>
        </row>
        <row r="13">
          <cell r="I13">
            <v>8210</v>
          </cell>
        </row>
        <row r="14">
          <cell r="I14">
            <v>16736.419999999998</v>
          </cell>
        </row>
        <row r="15">
          <cell r="I15">
            <v>299905.34999999998</v>
          </cell>
        </row>
        <row r="16">
          <cell r="I16">
            <v>299905.34999999998</v>
          </cell>
        </row>
      </sheetData>
      <sheetData sheetId="3"/>
      <sheetData sheetId="4"/>
      <sheetData sheetId="5"/>
      <sheetData sheetId="6"/>
      <sheetData sheetId="7">
        <row r="5">
          <cell r="I5">
            <v>249997.5</v>
          </cell>
        </row>
        <row r="6">
          <cell r="I6">
            <v>249832.5</v>
          </cell>
        </row>
        <row r="7">
          <cell r="I7">
            <v>92662.36</v>
          </cell>
        </row>
        <row r="8">
          <cell r="I8">
            <v>209810</v>
          </cell>
        </row>
        <row r="9">
          <cell r="I9">
            <v>100687.5</v>
          </cell>
        </row>
        <row r="10">
          <cell r="I10">
            <v>4375</v>
          </cell>
        </row>
        <row r="11">
          <cell r="I11">
            <v>244770.57</v>
          </cell>
        </row>
        <row r="12">
          <cell r="I12">
            <v>187504.31</v>
          </cell>
        </row>
        <row r="13">
          <cell r="I13">
            <v>80031.5</v>
          </cell>
        </row>
        <row r="14">
          <cell r="I14">
            <v>248426.25</v>
          </cell>
        </row>
        <row r="15">
          <cell r="I15">
            <v>20000</v>
          </cell>
        </row>
        <row r="16">
          <cell r="I16">
            <v>249772.85</v>
          </cell>
        </row>
        <row r="17">
          <cell r="I17">
            <v>208999.4</v>
          </cell>
        </row>
        <row r="18">
          <cell r="I18">
            <v>233032.55</v>
          </cell>
        </row>
        <row r="19">
          <cell r="I19">
            <v>152577.56</v>
          </cell>
        </row>
        <row r="20">
          <cell r="I20">
            <v>75706.28</v>
          </cell>
        </row>
        <row r="21">
          <cell r="I21">
            <v>248344.1</v>
          </cell>
        </row>
        <row r="22">
          <cell r="I22">
            <v>249900.32</v>
          </cell>
        </row>
        <row r="23">
          <cell r="I23">
            <v>242687.23</v>
          </cell>
        </row>
        <row r="24">
          <cell r="I24">
            <v>249827.88</v>
          </cell>
        </row>
        <row r="25">
          <cell r="I25">
            <v>171287.9</v>
          </cell>
        </row>
        <row r="26">
          <cell r="I26">
            <v>17140</v>
          </cell>
        </row>
        <row r="27">
          <cell r="I27">
            <v>213812.1</v>
          </cell>
        </row>
        <row r="28">
          <cell r="I28">
            <v>195154.56</v>
          </cell>
        </row>
        <row r="29">
          <cell r="I29">
            <v>230660</v>
          </cell>
        </row>
        <row r="30">
          <cell r="I30">
            <v>249885</v>
          </cell>
        </row>
        <row r="31">
          <cell r="I31">
            <v>249917.5</v>
          </cell>
        </row>
        <row r="32">
          <cell r="I32">
            <v>212208.45</v>
          </cell>
        </row>
        <row r="33">
          <cell r="I33">
            <v>172580.4</v>
          </cell>
        </row>
        <row r="34">
          <cell r="I34">
            <v>30961.9</v>
          </cell>
        </row>
        <row r="35">
          <cell r="I35">
            <v>23715.83</v>
          </cell>
        </row>
        <row r="36">
          <cell r="I36">
            <v>46660</v>
          </cell>
        </row>
        <row r="37">
          <cell r="I37">
            <v>48785</v>
          </cell>
        </row>
        <row r="38">
          <cell r="I38">
            <v>137209.62</v>
          </cell>
        </row>
        <row r="39">
          <cell r="I39">
            <v>5575</v>
          </cell>
        </row>
        <row r="40">
          <cell r="I40">
            <v>25000</v>
          </cell>
        </row>
        <row r="41">
          <cell r="I41">
            <v>58974.83</v>
          </cell>
        </row>
        <row r="42">
          <cell r="I42">
            <v>214027.7</v>
          </cell>
        </row>
        <row r="43">
          <cell r="I43">
            <v>149878.75</v>
          </cell>
        </row>
        <row r="44">
          <cell r="I44">
            <v>249420.15</v>
          </cell>
        </row>
        <row r="45">
          <cell r="I45">
            <v>125000</v>
          </cell>
        </row>
        <row r="46">
          <cell r="I46">
            <v>77747.289999999994</v>
          </cell>
        </row>
        <row r="47">
          <cell r="I47">
            <v>200651.75</v>
          </cell>
        </row>
        <row r="48">
          <cell r="I48">
            <v>14750</v>
          </cell>
        </row>
        <row r="49">
          <cell r="I49">
            <v>27831.13</v>
          </cell>
        </row>
      </sheetData>
      <sheetData sheetId="8">
        <row r="5">
          <cell r="I5">
            <v>249953.8</v>
          </cell>
        </row>
        <row r="6">
          <cell r="I6">
            <v>235165.83</v>
          </cell>
        </row>
        <row r="7">
          <cell r="I7">
            <v>241687.86</v>
          </cell>
        </row>
        <row r="8">
          <cell r="I8">
            <v>32500</v>
          </cell>
        </row>
        <row r="9">
          <cell r="I9">
            <v>249033.83</v>
          </cell>
        </row>
        <row r="10">
          <cell r="I10">
            <v>249289.48</v>
          </cell>
        </row>
        <row r="11">
          <cell r="I11">
            <v>244351.16</v>
          </cell>
        </row>
        <row r="12">
          <cell r="I12">
            <v>249840.05</v>
          </cell>
        </row>
        <row r="13">
          <cell r="I13">
            <v>222873.05</v>
          </cell>
        </row>
        <row r="14">
          <cell r="I14">
            <v>249767</v>
          </cell>
        </row>
        <row r="15">
          <cell r="I15">
            <v>230304.34</v>
          </cell>
        </row>
        <row r="16">
          <cell r="I16">
            <v>249895</v>
          </cell>
        </row>
        <row r="17">
          <cell r="I17">
            <v>111854.6</v>
          </cell>
        </row>
        <row r="18">
          <cell r="I18">
            <v>37119.599999999999</v>
          </cell>
        </row>
        <row r="19">
          <cell r="I19">
            <v>249765.66</v>
          </cell>
        </row>
        <row r="20">
          <cell r="I20">
            <v>57187.5</v>
          </cell>
        </row>
        <row r="21">
          <cell r="I21">
            <v>55108.800000000003</v>
          </cell>
        </row>
        <row r="22">
          <cell r="I22">
            <v>65905.179999999993</v>
          </cell>
        </row>
        <row r="23">
          <cell r="I23">
            <v>249970.56</v>
          </cell>
        </row>
        <row r="24">
          <cell r="I24">
            <v>63264.7</v>
          </cell>
        </row>
        <row r="25">
          <cell r="I25">
            <v>37919.480000000003</v>
          </cell>
        </row>
        <row r="26">
          <cell r="I26">
            <v>55165.760000000002</v>
          </cell>
        </row>
        <row r="27">
          <cell r="I27">
            <v>0</v>
          </cell>
        </row>
        <row r="29">
          <cell r="I29">
            <v>49593.440000000002</v>
          </cell>
        </row>
        <row r="30">
          <cell r="I30">
            <v>49923.75</v>
          </cell>
        </row>
        <row r="31">
          <cell r="I31">
            <v>0</v>
          </cell>
        </row>
        <row r="32">
          <cell r="I32">
            <v>49999.37</v>
          </cell>
        </row>
        <row r="33">
          <cell r="I33">
            <v>50000</v>
          </cell>
        </row>
        <row r="34">
          <cell r="I34">
            <v>50000</v>
          </cell>
        </row>
        <row r="35">
          <cell r="I35">
            <v>49337.5</v>
          </cell>
        </row>
        <row r="36">
          <cell r="I36">
            <v>50000</v>
          </cell>
        </row>
        <row r="37">
          <cell r="I37">
            <v>49986.92</v>
          </cell>
        </row>
        <row r="39">
          <cell r="I39">
            <v>49946</v>
          </cell>
        </row>
        <row r="40">
          <cell r="I40">
            <v>49504.4</v>
          </cell>
        </row>
        <row r="41">
          <cell r="I41">
            <v>49993.75</v>
          </cell>
        </row>
        <row r="42">
          <cell r="I42">
            <v>50000</v>
          </cell>
        </row>
        <row r="44">
          <cell r="I44">
            <v>50000</v>
          </cell>
        </row>
        <row r="45">
          <cell r="I45">
            <v>49964.7</v>
          </cell>
        </row>
        <row r="46">
          <cell r="I46">
            <v>49938.48</v>
          </cell>
        </row>
        <row r="47">
          <cell r="I47">
            <v>49954.81</v>
          </cell>
        </row>
        <row r="48">
          <cell r="I48">
            <v>49997.49</v>
          </cell>
        </row>
        <row r="49">
          <cell r="I49">
            <v>49884.55</v>
          </cell>
        </row>
        <row r="50">
          <cell r="I50">
            <v>47095.76</v>
          </cell>
        </row>
        <row r="51">
          <cell r="I51">
            <v>49981.2</v>
          </cell>
        </row>
        <row r="52">
          <cell r="I52">
            <v>49429.4</v>
          </cell>
        </row>
        <row r="53">
          <cell r="I53">
            <v>49837</v>
          </cell>
        </row>
        <row r="54">
          <cell r="I54">
            <v>48842.27</v>
          </cell>
        </row>
        <row r="55">
          <cell r="I55">
            <v>49923.58</v>
          </cell>
        </row>
        <row r="56">
          <cell r="I56">
            <v>48807.040000000001</v>
          </cell>
        </row>
        <row r="57">
          <cell r="I57">
            <v>50000</v>
          </cell>
        </row>
        <row r="58">
          <cell r="I58">
            <v>49913.01</v>
          </cell>
        </row>
        <row r="59">
          <cell r="I59">
            <v>49494.38</v>
          </cell>
        </row>
        <row r="60">
          <cell r="I60">
            <v>47380.33</v>
          </cell>
        </row>
        <row r="61">
          <cell r="I61">
            <v>0</v>
          </cell>
        </row>
        <row r="62">
          <cell r="I62">
            <v>49926.48</v>
          </cell>
        </row>
        <row r="63">
          <cell r="I63">
            <v>49947.05</v>
          </cell>
        </row>
        <row r="64">
          <cell r="I64">
            <v>50000</v>
          </cell>
        </row>
        <row r="65">
          <cell r="I65">
            <v>49619.41</v>
          </cell>
        </row>
        <row r="66">
          <cell r="I66">
            <v>49901.94</v>
          </cell>
        </row>
        <row r="67">
          <cell r="I67">
            <v>0</v>
          </cell>
        </row>
        <row r="68">
          <cell r="I68">
            <v>94068.75</v>
          </cell>
        </row>
        <row r="69">
          <cell r="I69">
            <v>29382.5</v>
          </cell>
        </row>
      </sheetData>
      <sheetData sheetId="9">
        <row r="5">
          <cell r="J5">
            <v>13340.23</v>
          </cell>
        </row>
        <row r="6">
          <cell r="J6">
            <v>49990.52</v>
          </cell>
        </row>
        <row r="7">
          <cell r="J7">
            <v>249506.18</v>
          </cell>
        </row>
        <row r="8">
          <cell r="J8">
            <v>249184</v>
          </cell>
        </row>
        <row r="9">
          <cell r="J9">
            <v>49975</v>
          </cell>
        </row>
        <row r="10">
          <cell r="J10">
            <v>49996.23</v>
          </cell>
        </row>
        <row r="11">
          <cell r="J11">
            <v>49427.98</v>
          </cell>
        </row>
        <row r="12">
          <cell r="J12">
            <v>41087.5</v>
          </cell>
        </row>
        <row r="13">
          <cell r="J13">
            <v>49942.29</v>
          </cell>
        </row>
        <row r="14">
          <cell r="J14">
            <v>49969.95</v>
          </cell>
        </row>
        <row r="15">
          <cell r="J15">
            <v>49984.36</v>
          </cell>
        </row>
        <row r="16">
          <cell r="J16">
            <v>48693.9</v>
          </cell>
        </row>
        <row r="17">
          <cell r="J17">
            <v>6400</v>
          </cell>
        </row>
        <row r="18">
          <cell r="J18">
            <v>22859.55</v>
          </cell>
        </row>
        <row r="19">
          <cell r="J19">
            <v>18125</v>
          </cell>
        </row>
        <row r="20">
          <cell r="J20">
            <v>0</v>
          </cell>
        </row>
        <row r="21">
          <cell r="J21">
            <v>49947.28</v>
          </cell>
        </row>
        <row r="22">
          <cell r="J22">
            <v>49742.2</v>
          </cell>
        </row>
        <row r="23">
          <cell r="J23">
            <v>49999.92</v>
          </cell>
        </row>
        <row r="24">
          <cell r="J24">
            <v>6250</v>
          </cell>
        </row>
        <row r="25">
          <cell r="J25">
            <v>230749.62</v>
          </cell>
        </row>
        <row r="26">
          <cell r="J26">
            <v>49702.2</v>
          </cell>
        </row>
        <row r="27">
          <cell r="J27">
            <v>49968.43</v>
          </cell>
        </row>
        <row r="28">
          <cell r="J28">
            <v>247084.2</v>
          </cell>
        </row>
        <row r="29">
          <cell r="J29">
            <v>224267.6</v>
          </cell>
        </row>
        <row r="30">
          <cell r="J30">
            <v>49754.400000000001</v>
          </cell>
        </row>
        <row r="31">
          <cell r="J31">
            <v>249999.14</v>
          </cell>
        </row>
        <row r="32">
          <cell r="J32">
            <v>49982.1</v>
          </cell>
        </row>
        <row r="33">
          <cell r="J33">
            <v>50000</v>
          </cell>
        </row>
        <row r="34">
          <cell r="J34">
            <v>49875</v>
          </cell>
        </row>
        <row r="35">
          <cell r="J35">
            <v>204299.79</v>
          </cell>
        </row>
        <row r="36">
          <cell r="J36">
            <v>49996.75</v>
          </cell>
        </row>
        <row r="37">
          <cell r="J37">
            <v>249997.2</v>
          </cell>
        </row>
        <row r="38">
          <cell r="J38">
            <v>50000</v>
          </cell>
        </row>
        <row r="39">
          <cell r="J39">
            <v>248757.5</v>
          </cell>
        </row>
        <row r="40">
          <cell r="J40">
            <v>49312.5</v>
          </cell>
        </row>
        <row r="41">
          <cell r="J41">
            <v>50000</v>
          </cell>
        </row>
        <row r="42">
          <cell r="J42">
            <v>49976.25</v>
          </cell>
        </row>
        <row r="43">
          <cell r="J43">
            <v>50000</v>
          </cell>
        </row>
        <row r="44">
          <cell r="J44">
            <v>249693.66</v>
          </cell>
        </row>
        <row r="45">
          <cell r="J45">
            <v>35798.75</v>
          </cell>
        </row>
        <row r="46">
          <cell r="J46">
            <v>13550</v>
          </cell>
        </row>
        <row r="47">
          <cell r="J47">
            <v>49875</v>
          </cell>
        </row>
        <row r="48">
          <cell r="J48">
            <v>50000</v>
          </cell>
        </row>
        <row r="49">
          <cell r="J49">
            <v>249949.7</v>
          </cell>
        </row>
        <row r="50">
          <cell r="J50">
            <v>49927.5</v>
          </cell>
        </row>
        <row r="51">
          <cell r="J51">
            <v>240278.22</v>
          </cell>
        </row>
        <row r="52">
          <cell r="J52">
            <v>49404.14</v>
          </cell>
        </row>
        <row r="53">
          <cell r="J53">
            <v>49666.8</v>
          </cell>
        </row>
        <row r="54">
          <cell r="J54">
            <v>48689.16</v>
          </cell>
        </row>
        <row r="55">
          <cell r="J55">
            <v>49998.8</v>
          </cell>
        </row>
        <row r="56">
          <cell r="J56">
            <v>49997.48</v>
          </cell>
        </row>
        <row r="57">
          <cell r="J57">
            <v>49974.94</v>
          </cell>
        </row>
        <row r="58">
          <cell r="J58">
            <v>49977.21</v>
          </cell>
        </row>
        <row r="59">
          <cell r="J59">
            <v>50000</v>
          </cell>
        </row>
        <row r="60">
          <cell r="J60">
            <v>49949.95</v>
          </cell>
        </row>
        <row r="61">
          <cell r="J61">
            <v>49924.93</v>
          </cell>
        </row>
        <row r="62">
          <cell r="J62">
            <v>49999.94</v>
          </cell>
        </row>
        <row r="63">
          <cell r="J63">
            <v>49950.93</v>
          </cell>
        </row>
        <row r="64">
          <cell r="J64"/>
        </row>
        <row r="65">
          <cell r="J65"/>
        </row>
        <row r="66">
          <cell r="J66">
            <v>49999.93</v>
          </cell>
        </row>
        <row r="67">
          <cell r="J67"/>
        </row>
        <row r="68">
          <cell r="J68"/>
        </row>
        <row r="69">
          <cell r="J69">
            <v>49941.63</v>
          </cell>
        </row>
        <row r="70">
          <cell r="J70"/>
        </row>
        <row r="71">
          <cell r="J71"/>
        </row>
        <row r="72">
          <cell r="J72"/>
        </row>
        <row r="73">
          <cell r="J73"/>
        </row>
        <row r="74">
          <cell r="J74"/>
        </row>
        <row r="75">
          <cell r="J75"/>
        </row>
        <row r="76">
          <cell r="J76"/>
        </row>
        <row r="77">
          <cell r="J77"/>
        </row>
        <row r="78">
          <cell r="J78"/>
        </row>
        <row r="79">
          <cell r="J79"/>
        </row>
        <row r="80">
          <cell r="J80"/>
        </row>
        <row r="81">
          <cell r="J81"/>
        </row>
        <row r="82">
          <cell r="J82"/>
        </row>
        <row r="83">
          <cell r="J83"/>
        </row>
        <row r="84">
          <cell r="J84"/>
        </row>
        <row r="85">
          <cell r="J85"/>
        </row>
        <row r="86">
          <cell r="J86"/>
        </row>
        <row r="87">
          <cell r="J87"/>
        </row>
        <row r="88">
          <cell r="J88"/>
        </row>
        <row r="89">
          <cell r="J89">
            <v>48039.27</v>
          </cell>
        </row>
        <row r="90">
          <cell r="J90">
            <v>12901.88</v>
          </cell>
        </row>
      </sheetData>
      <sheetData sheetId="10">
        <row r="15">
          <cell r="I15">
            <v>36682.400000000001</v>
          </cell>
        </row>
        <row r="16">
          <cell r="I16">
            <v>158463</v>
          </cell>
        </row>
        <row r="17">
          <cell r="I17">
            <v>239243.75</v>
          </cell>
        </row>
        <row r="18">
          <cell r="I18">
            <v>211252.77</v>
          </cell>
        </row>
        <row r="19">
          <cell r="I19">
            <v>85250</v>
          </cell>
        </row>
        <row r="20">
          <cell r="I20">
            <v>131006.58</v>
          </cell>
        </row>
        <row r="21">
          <cell r="I21">
            <v>74613.5</v>
          </cell>
        </row>
        <row r="22">
          <cell r="I22">
            <v>100000</v>
          </cell>
        </row>
        <row r="23">
          <cell r="I23">
            <v>7875</v>
          </cell>
        </row>
        <row r="24">
          <cell r="I24">
            <v>87021</v>
          </cell>
        </row>
        <row r="25">
          <cell r="I25">
            <v>250000</v>
          </cell>
        </row>
        <row r="26">
          <cell r="I26">
            <v>85851</v>
          </cell>
        </row>
        <row r="27">
          <cell r="I27">
            <v>29280.75</v>
          </cell>
        </row>
        <row r="28">
          <cell r="I28">
            <v>299999.94</v>
          </cell>
        </row>
        <row r="29">
          <cell r="I29">
            <v>298675.7</v>
          </cell>
        </row>
        <row r="30">
          <cell r="I30">
            <v>100000</v>
          </cell>
        </row>
        <row r="31">
          <cell r="I31">
            <v>34595.86</v>
          </cell>
        </row>
        <row r="32">
          <cell r="I32">
            <v>74000</v>
          </cell>
        </row>
        <row r="35">
          <cell r="I35">
            <v>35000</v>
          </cell>
        </row>
        <row r="36">
          <cell r="I36">
            <v>39749</v>
          </cell>
        </row>
        <row r="38">
          <cell r="I38">
            <v>38500</v>
          </cell>
        </row>
        <row r="39">
          <cell r="I39">
            <v>7755</v>
          </cell>
        </row>
        <row r="40">
          <cell r="I40">
            <v>40000</v>
          </cell>
        </row>
        <row r="41">
          <cell r="I41">
            <v>28512</v>
          </cell>
        </row>
        <row r="42">
          <cell r="I42">
            <v>30000</v>
          </cell>
        </row>
        <row r="43">
          <cell r="I43">
            <v>27000</v>
          </cell>
        </row>
        <row r="44">
          <cell r="I44">
            <v>28277</v>
          </cell>
        </row>
        <row r="45">
          <cell r="I45">
            <v>28000</v>
          </cell>
        </row>
        <row r="46">
          <cell r="I46">
            <v>29857.67</v>
          </cell>
        </row>
        <row r="47">
          <cell r="I47">
            <v>27500</v>
          </cell>
        </row>
        <row r="48">
          <cell r="I48">
            <v>30000</v>
          </cell>
        </row>
        <row r="49">
          <cell r="I49">
            <v>30000</v>
          </cell>
        </row>
        <row r="50">
          <cell r="I50">
            <v>149262</v>
          </cell>
        </row>
        <row r="51">
          <cell r="I51">
            <v>35901</v>
          </cell>
        </row>
        <row r="52">
          <cell r="I52">
            <v>33403</v>
          </cell>
        </row>
        <row r="53">
          <cell r="I53">
            <v>242457.74</v>
          </cell>
        </row>
        <row r="54">
          <cell r="I54">
            <v>41099.269999999997</v>
          </cell>
        </row>
        <row r="55">
          <cell r="I55">
            <v>114980.2</v>
          </cell>
        </row>
        <row r="56">
          <cell r="I56">
            <v>126222</v>
          </cell>
        </row>
        <row r="57">
          <cell r="I57">
            <v>228765.4</v>
          </cell>
        </row>
        <row r="58">
          <cell r="I58">
            <v>236223</v>
          </cell>
        </row>
        <row r="59">
          <cell r="I59">
            <v>11830.5</v>
          </cell>
        </row>
        <row r="60">
          <cell r="I60">
            <v>75000</v>
          </cell>
        </row>
      </sheetData>
      <sheetData sheetId="11">
        <row r="103">
          <cell r="L103">
            <v>1591450</v>
          </cell>
        </row>
        <row r="107">
          <cell r="L107">
            <v>475440.48</v>
          </cell>
        </row>
        <row r="108">
          <cell r="L108">
            <v>108750</v>
          </cell>
        </row>
        <row r="109">
          <cell r="L109">
            <v>442206.25</v>
          </cell>
        </row>
        <row r="110">
          <cell r="L110">
            <v>72938.63</v>
          </cell>
        </row>
        <row r="111">
          <cell r="L111">
            <v>300000</v>
          </cell>
        </row>
        <row r="112">
          <cell r="L112">
            <v>147815.04000000001</v>
          </cell>
        </row>
        <row r="113">
          <cell r="L113">
            <v>147815.04000000001</v>
          </cell>
        </row>
        <row r="114">
          <cell r="L114">
            <v>147815.04000000001</v>
          </cell>
        </row>
        <row r="116">
          <cell r="L116">
            <v>147815.04000000001</v>
          </cell>
        </row>
        <row r="117">
          <cell r="L117">
            <v>147815.04000000001</v>
          </cell>
        </row>
        <row r="118">
          <cell r="L118">
            <v>417281.25</v>
          </cell>
        </row>
        <row r="119">
          <cell r="L119">
            <v>412616.25</v>
          </cell>
        </row>
        <row r="120">
          <cell r="L120">
            <v>237720.24</v>
          </cell>
        </row>
        <row r="121">
          <cell r="L121">
            <v>124001.63</v>
          </cell>
        </row>
        <row r="122">
          <cell r="L122">
            <v>30757.5</v>
          </cell>
        </row>
        <row r="123">
          <cell r="L123">
            <v>116795</v>
          </cell>
        </row>
        <row r="124">
          <cell r="L124">
            <v>1435312</v>
          </cell>
        </row>
        <row r="125">
          <cell r="L125">
            <v>159815.04000000001</v>
          </cell>
        </row>
        <row r="126">
          <cell r="L126">
            <v>21875</v>
          </cell>
        </row>
        <row r="127">
          <cell r="L127">
            <v>21342.5</v>
          </cell>
        </row>
        <row r="128">
          <cell r="L128">
            <v>237720.24</v>
          </cell>
        </row>
        <row r="133">
          <cell r="L133">
            <v>300000</v>
          </cell>
        </row>
        <row r="135">
          <cell r="L135">
            <v>185468.75</v>
          </cell>
        </row>
        <row r="136">
          <cell r="L136">
            <v>550000</v>
          </cell>
        </row>
        <row r="137">
          <cell r="L137">
            <v>521250</v>
          </cell>
        </row>
        <row r="140">
          <cell r="L140">
            <v>159815.04000000001</v>
          </cell>
        </row>
        <row r="141">
          <cell r="L141">
            <v>147815.04000000001</v>
          </cell>
        </row>
        <row r="142">
          <cell r="L142">
            <v>147815.04000000001</v>
          </cell>
        </row>
        <row r="143">
          <cell r="L143">
            <v>147815.04000000001</v>
          </cell>
        </row>
        <row r="144">
          <cell r="L144">
            <v>1186397.71</v>
          </cell>
        </row>
        <row r="145">
          <cell r="L145">
            <v>17500</v>
          </cell>
        </row>
        <row r="146">
          <cell r="L146">
            <v>2483213.75</v>
          </cell>
        </row>
        <row r="147">
          <cell r="L147">
            <v>44375</v>
          </cell>
        </row>
        <row r="148">
          <cell r="L148">
            <v>147815.04000000001</v>
          </cell>
        </row>
        <row r="149">
          <cell r="L149">
            <v>313591.25</v>
          </cell>
        </row>
        <row r="150">
          <cell r="L150">
            <v>237720.24</v>
          </cell>
        </row>
        <row r="152">
          <cell r="L152">
            <v>322500</v>
          </cell>
        </row>
        <row r="153">
          <cell r="L153">
            <v>173937.5</v>
          </cell>
        </row>
        <row r="156">
          <cell r="L156">
            <v>212750</v>
          </cell>
        </row>
        <row r="158">
          <cell r="L158">
            <v>1796857.5</v>
          </cell>
        </row>
        <row r="159">
          <cell r="L159">
            <v>54137.5</v>
          </cell>
        </row>
        <row r="160">
          <cell r="L160">
            <v>201225</v>
          </cell>
        </row>
        <row r="161">
          <cell r="L161">
            <v>290625</v>
          </cell>
        </row>
        <row r="162">
          <cell r="L162">
            <v>561338.75</v>
          </cell>
        </row>
        <row r="166">
          <cell r="L166">
            <v>120000</v>
          </cell>
        </row>
        <row r="167">
          <cell r="L167">
            <v>73750</v>
          </cell>
        </row>
        <row r="171">
          <cell r="L171">
            <v>237720.24</v>
          </cell>
        </row>
        <row r="172">
          <cell r="L172">
            <v>307625</v>
          </cell>
        </row>
        <row r="173">
          <cell r="L173">
            <v>147815.04000000001</v>
          </cell>
        </row>
        <row r="174">
          <cell r="L174">
            <v>159815.04000000001</v>
          </cell>
        </row>
        <row r="175">
          <cell r="L175">
            <v>159815.04000000001</v>
          </cell>
        </row>
        <row r="176">
          <cell r="L176">
            <v>147815.04000000001</v>
          </cell>
        </row>
        <row r="178">
          <cell r="L178">
            <v>237625</v>
          </cell>
        </row>
        <row r="179">
          <cell r="L179">
            <v>46875</v>
          </cell>
        </row>
        <row r="180">
          <cell r="L180">
            <v>36250</v>
          </cell>
        </row>
        <row r="181">
          <cell r="L181">
            <v>405000</v>
          </cell>
        </row>
        <row r="182">
          <cell r="L182">
            <v>563875</v>
          </cell>
        </row>
        <row r="183">
          <cell r="L183">
            <v>5000</v>
          </cell>
        </row>
        <row r="192">
          <cell r="L192">
            <v>279062</v>
          </cell>
        </row>
        <row r="193">
          <cell r="L193">
            <v>37500</v>
          </cell>
        </row>
        <row r="194">
          <cell r="L194">
            <v>68931.63</v>
          </cell>
        </row>
        <row r="195">
          <cell r="L195">
            <v>88437</v>
          </cell>
        </row>
        <row r="196">
          <cell r="L196">
            <v>166998.57</v>
          </cell>
        </row>
        <row r="197">
          <cell r="L197">
            <v>11554.47</v>
          </cell>
        </row>
        <row r="198">
          <cell r="L198">
            <v>14446.96</v>
          </cell>
        </row>
        <row r="199">
          <cell r="L199">
            <v>370425</v>
          </cell>
        </row>
        <row r="200">
          <cell r="L200">
            <v>498750</v>
          </cell>
        </row>
        <row r="201">
          <cell r="L201">
            <v>471060</v>
          </cell>
        </row>
        <row r="202">
          <cell r="L202">
            <v>764912.5</v>
          </cell>
        </row>
        <row r="203">
          <cell r="L203">
            <v>311730</v>
          </cell>
        </row>
        <row r="204">
          <cell r="L204">
            <v>273375</v>
          </cell>
        </row>
        <row r="205">
          <cell r="L205">
            <v>410903.75</v>
          </cell>
        </row>
        <row r="207">
          <cell r="L207">
            <v>1370996</v>
          </cell>
        </row>
        <row r="209">
          <cell r="L209">
            <v>302450.76</v>
          </cell>
        </row>
        <row r="210">
          <cell r="L210">
            <v>156778.56</v>
          </cell>
        </row>
        <row r="211">
          <cell r="L211">
            <v>264463</v>
          </cell>
        </row>
        <row r="212">
          <cell r="L212">
            <v>243403.2</v>
          </cell>
        </row>
        <row r="213">
          <cell r="L213">
            <v>9897.93</v>
          </cell>
        </row>
        <row r="214">
          <cell r="L214">
            <v>4815</v>
          </cell>
        </row>
        <row r="215">
          <cell r="L215">
            <v>42000</v>
          </cell>
        </row>
        <row r="216">
          <cell r="L216">
            <v>3750</v>
          </cell>
        </row>
        <row r="217">
          <cell r="L217">
            <v>156778.56</v>
          </cell>
        </row>
        <row r="219">
          <cell r="L219">
            <v>750000</v>
          </cell>
        </row>
        <row r="220">
          <cell r="L220">
            <v>918871.25</v>
          </cell>
        </row>
        <row r="221">
          <cell r="L221">
            <v>449593.75</v>
          </cell>
        </row>
        <row r="222">
          <cell r="L222">
            <v>165500</v>
          </cell>
        </row>
        <row r="223">
          <cell r="L223">
            <v>163710</v>
          </cell>
        </row>
        <row r="224">
          <cell r="L224">
            <v>2860683.52</v>
          </cell>
        </row>
        <row r="225">
          <cell r="L225">
            <v>458174</v>
          </cell>
        </row>
        <row r="226">
          <cell r="L226">
            <v>1232854</v>
          </cell>
        </row>
        <row r="228">
          <cell r="L228">
            <v>399111</v>
          </cell>
        </row>
        <row r="229">
          <cell r="L229">
            <v>87400</v>
          </cell>
        </row>
        <row r="230">
          <cell r="L230">
            <v>147200</v>
          </cell>
        </row>
        <row r="231">
          <cell r="L231">
            <v>180250.19</v>
          </cell>
        </row>
        <row r="232">
          <cell r="L232">
            <v>156778.56</v>
          </cell>
        </row>
        <row r="235">
          <cell r="L235">
            <v>414000</v>
          </cell>
        </row>
        <row r="236">
          <cell r="L236">
            <v>274500</v>
          </cell>
        </row>
        <row r="237">
          <cell r="L237">
            <v>2500743.75</v>
          </cell>
        </row>
        <row r="238">
          <cell r="L238">
            <v>2492433.75</v>
          </cell>
        </row>
        <row r="239">
          <cell r="L239">
            <v>18750</v>
          </cell>
        </row>
        <row r="240">
          <cell r="L240">
            <v>176125</v>
          </cell>
        </row>
        <row r="242">
          <cell r="L242">
            <v>415116</v>
          </cell>
        </row>
        <row r="245">
          <cell r="L245">
            <v>83625</v>
          </cell>
        </row>
        <row r="249">
          <cell r="L249">
            <v>279467</v>
          </cell>
        </row>
        <row r="250">
          <cell r="L250">
            <v>95427</v>
          </cell>
        </row>
        <row r="251">
          <cell r="L251">
            <v>291801.25</v>
          </cell>
        </row>
        <row r="252">
          <cell r="L252">
            <v>398632.5</v>
          </cell>
        </row>
        <row r="254">
          <cell r="L254">
            <v>448720.55</v>
          </cell>
        </row>
        <row r="255">
          <cell r="L255">
            <v>359138.01</v>
          </cell>
        </row>
        <row r="256">
          <cell r="L256">
            <v>150000</v>
          </cell>
        </row>
        <row r="257">
          <cell r="L257">
            <v>163500</v>
          </cell>
        </row>
        <row r="258">
          <cell r="L258">
            <v>147875</v>
          </cell>
        </row>
        <row r="261">
          <cell r="L261">
            <v>341616.33</v>
          </cell>
        </row>
        <row r="262">
          <cell r="L262">
            <v>156778.56</v>
          </cell>
        </row>
        <row r="263">
          <cell r="L263">
            <v>586213.75</v>
          </cell>
        </row>
        <row r="264">
          <cell r="L264">
            <v>12006000</v>
          </cell>
        </row>
        <row r="265">
          <cell r="L265">
            <v>187450</v>
          </cell>
        </row>
        <row r="266">
          <cell r="L266">
            <v>247112.5</v>
          </cell>
        </row>
        <row r="267">
          <cell r="L267">
            <v>188417.04</v>
          </cell>
        </row>
        <row r="268">
          <cell r="L268">
            <v>150000</v>
          </cell>
        </row>
        <row r="269">
          <cell r="L269">
            <v>1703834</v>
          </cell>
        </row>
        <row r="270">
          <cell r="L270">
            <v>402460</v>
          </cell>
        </row>
        <row r="271">
          <cell r="L271">
            <v>79965.38</v>
          </cell>
        </row>
        <row r="273">
          <cell r="L273">
            <v>333125</v>
          </cell>
        </row>
        <row r="274">
          <cell r="L274">
            <v>156778.56</v>
          </cell>
        </row>
        <row r="275">
          <cell r="L275">
            <v>172618.56</v>
          </cell>
        </row>
        <row r="278">
          <cell r="L278">
            <v>122515</v>
          </cell>
        </row>
        <row r="279">
          <cell r="L279">
            <v>243403.2</v>
          </cell>
        </row>
        <row r="280">
          <cell r="L280">
            <v>486806.4</v>
          </cell>
        </row>
        <row r="281">
          <cell r="L281">
            <v>486806.4</v>
          </cell>
        </row>
        <row r="282">
          <cell r="L282">
            <v>2999625</v>
          </cell>
        </row>
        <row r="283">
          <cell r="L283">
            <v>186150.05</v>
          </cell>
        </row>
        <row r="284">
          <cell r="L284">
            <v>34208.699999999997</v>
          </cell>
        </row>
        <row r="285">
          <cell r="L285">
            <v>156778.56</v>
          </cell>
        </row>
        <row r="286">
          <cell r="L286">
            <v>3303625</v>
          </cell>
        </row>
        <row r="287">
          <cell r="L287">
            <v>176721.2</v>
          </cell>
        </row>
        <row r="288">
          <cell r="L288">
            <v>218875</v>
          </cell>
        </row>
        <row r="289">
          <cell r="L289">
            <v>114098.38</v>
          </cell>
        </row>
        <row r="290">
          <cell r="L290">
            <v>165315</v>
          </cell>
        </row>
        <row r="291">
          <cell r="L291">
            <v>349600</v>
          </cell>
        </row>
        <row r="292">
          <cell r="L292">
            <v>211600</v>
          </cell>
        </row>
        <row r="294">
          <cell r="L294">
            <v>392155</v>
          </cell>
        </row>
        <row r="295">
          <cell r="L295">
            <v>25193.15</v>
          </cell>
        </row>
        <row r="299">
          <cell r="L299">
            <v>1210182.5</v>
          </cell>
        </row>
        <row r="300">
          <cell r="L300">
            <v>169396.25</v>
          </cell>
        </row>
        <row r="301">
          <cell r="L301"/>
        </row>
        <row r="302">
          <cell r="L302">
            <v>207975</v>
          </cell>
        </row>
        <row r="307">
          <cell r="L307">
            <v>608125</v>
          </cell>
        </row>
        <row r="308">
          <cell r="L308">
            <v>3422981.25</v>
          </cell>
        </row>
        <row r="309">
          <cell r="L309">
            <v>498851.25</v>
          </cell>
        </row>
        <row r="310">
          <cell r="L310">
            <v>604788.75</v>
          </cell>
        </row>
        <row r="311">
          <cell r="L311">
            <v>313907.5</v>
          </cell>
        </row>
        <row r="312">
          <cell r="L312"/>
        </row>
        <row r="314">
          <cell r="L314">
            <v>44672.5</v>
          </cell>
        </row>
        <row r="315">
          <cell r="L315">
            <v>1999607.5</v>
          </cell>
        </row>
        <row r="316">
          <cell r="L316">
            <v>49786.03</v>
          </cell>
        </row>
      </sheetData>
      <sheetData sheetId="12">
        <row r="8">
          <cell r="K8">
            <v>74097.5</v>
          </cell>
        </row>
        <row r="10">
          <cell r="K10">
            <v>99940</v>
          </cell>
        </row>
        <row r="11">
          <cell r="K11">
            <v>8670.02</v>
          </cell>
        </row>
        <row r="12">
          <cell r="K12">
            <v>14859.2</v>
          </cell>
        </row>
        <row r="13">
          <cell r="K13">
            <v>30000</v>
          </cell>
        </row>
        <row r="14">
          <cell r="K14">
            <v>731738</v>
          </cell>
        </row>
        <row r="15">
          <cell r="K15">
            <v>647450</v>
          </cell>
        </row>
        <row r="17">
          <cell r="K17">
            <v>124980.85</v>
          </cell>
        </row>
        <row r="18">
          <cell r="K18">
            <v>82965.66</v>
          </cell>
        </row>
        <row r="19">
          <cell r="K19">
            <v>76340.210000000006</v>
          </cell>
        </row>
        <row r="20">
          <cell r="K20">
            <v>16408.95</v>
          </cell>
        </row>
        <row r="21">
          <cell r="K21">
            <v>14999.5</v>
          </cell>
        </row>
        <row r="22">
          <cell r="K22">
            <v>221813.75</v>
          </cell>
        </row>
        <row r="25">
          <cell r="K25">
            <v>106092.45</v>
          </cell>
        </row>
        <row r="26">
          <cell r="K26">
            <v>52611.9</v>
          </cell>
        </row>
        <row r="27">
          <cell r="K27">
            <v>279612.40000000002</v>
          </cell>
        </row>
        <row r="28">
          <cell r="K28">
            <v>154158.14000000001</v>
          </cell>
        </row>
        <row r="29">
          <cell r="K29">
            <v>190000</v>
          </cell>
        </row>
        <row r="30">
          <cell r="K30">
            <v>14992.6</v>
          </cell>
        </row>
        <row r="31">
          <cell r="K31">
            <v>13897.95</v>
          </cell>
        </row>
        <row r="32">
          <cell r="K32">
            <v>354929.88</v>
          </cell>
        </row>
        <row r="33">
          <cell r="K33">
            <v>86751.25</v>
          </cell>
        </row>
        <row r="34">
          <cell r="K34">
            <v>63521.81</v>
          </cell>
        </row>
        <row r="35">
          <cell r="K35">
            <v>15625.01</v>
          </cell>
        </row>
        <row r="36">
          <cell r="K36">
            <v>11285.06</v>
          </cell>
        </row>
        <row r="37">
          <cell r="K37">
            <v>11065</v>
          </cell>
        </row>
        <row r="38">
          <cell r="K38">
            <v>30000</v>
          </cell>
        </row>
        <row r="39">
          <cell r="K39">
            <v>6800</v>
          </cell>
        </row>
        <row r="40">
          <cell r="K40">
            <v>31250</v>
          </cell>
        </row>
        <row r="41">
          <cell r="K41">
            <v>0</v>
          </cell>
        </row>
        <row r="42">
          <cell r="K42">
            <v>29835</v>
          </cell>
        </row>
        <row r="43">
          <cell r="K43">
            <v>9945</v>
          </cell>
        </row>
        <row r="44">
          <cell r="K44">
            <v>35000</v>
          </cell>
        </row>
        <row r="45">
          <cell r="K45">
            <v>14375</v>
          </cell>
        </row>
        <row r="47">
          <cell r="K47">
            <v>4124</v>
          </cell>
        </row>
        <row r="48">
          <cell r="K48">
            <v>178004.59</v>
          </cell>
        </row>
        <row r="49">
          <cell r="K49">
            <v>97610</v>
          </cell>
        </row>
        <row r="50">
          <cell r="K50">
            <v>99995.55</v>
          </cell>
        </row>
        <row r="51">
          <cell r="K51">
            <v>49000</v>
          </cell>
        </row>
        <row r="52">
          <cell r="K52">
            <v>49000</v>
          </cell>
        </row>
        <row r="53">
          <cell r="K53">
            <v>24000</v>
          </cell>
        </row>
        <row r="54">
          <cell r="K54">
            <v>20000</v>
          </cell>
        </row>
        <row r="55">
          <cell r="K55">
            <v>200953.67</v>
          </cell>
        </row>
        <row r="56">
          <cell r="K56">
            <v>169200</v>
          </cell>
        </row>
        <row r="57">
          <cell r="K57">
            <v>309536.19</v>
          </cell>
        </row>
      </sheetData>
      <sheetData sheetId="13">
        <row r="9">
          <cell r="J9">
            <v>6996.74</v>
          </cell>
        </row>
        <row r="15">
          <cell r="J15">
            <v>149147</v>
          </cell>
        </row>
        <row r="18">
          <cell r="J18">
            <v>131584.5</v>
          </cell>
        </row>
        <row r="19">
          <cell r="J19">
            <v>43927.67</v>
          </cell>
        </row>
      </sheetData>
      <sheetData sheetId="14">
        <row r="8">
          <cell r="K8">
            <v>313589.78000000003</v>
          </cell>
        </row>
        <row r="12">
          <cell r="K12">
            <v>388965.06</v>
          </cell>
        </row>
        <row r="13">
          <cell r="K13">
            <v>177236.95</v>
          </cell>
        </row>
        <row r="14">
          <cell r="K14">
            <v>495865.42</v>
          </cell>
        </row>
        <row r="16">
          <cell r="K16">
            <v>59699.48</v>
          </cell>
        </row>
        <row r="17">
          <cell r="K17">
            <v>89576.08</v>
          </cell>
        </row>
        <row r="19">
          <cell r="K19">
            <v>139211.29</v>
          </cell>
        </row>
        <row r="20">
          <cell r="K20">
            <v>138618.88</v>
          </cell>
        </row>
        <row r="22">
          <cell r="K22">
            <v>99217.44</v>
          </cell>
        </row>
        <row r="23">
          <cell r="K23">
            <v>141301.41</v>
          </cell>
        </row>
        <row r="26">
          <cell r="K26">
            <v>94384.45</v>
          </cell>
        </row>
        <row r="49">
          <cell r="K49">
            <v>103083.47</v>
          </cell>
        </row>
        <row r="50">
          <cell r="K50">
            <v>119031.46</v>
          </cell>
        </row>
        <row r="52">
          <cell r="K52">
            <v>104615.65</v>
          </cell>
        </row>
        <row r="68">
          <cell r="K68">
            <v>207394.66</v>
          </cell>
        </row>
        <row r="69">
          <cell r="K69">
            <v>116483.13</v>
          </cell>
        </row>
        <row r="71">
          <cell r="K71">
            <v>66996.350000000006</v>
          </cell>
        </row>
        <row r="75">
          <cell r="K75">
            <v>124728.32000000001</v>
          </cell>
        </row>
        <row r="76">
          <cell r="K76">
            <v>16430.23</v>
          </cell>
        </row>
        <row r="77">
          <cell r="K77">
            <v>233866.06</v>
          </cell>
        </row>
        <row r="78">
          <cell r="K78">
            <v>73903.61</v>
          </cell>
        </row>
        <row r="98">
          <cell r="K98">
            <v>275743.59999999998</v>
          </cell>
        </row>
        <row r="99">
          <cell r="K99">
            <v>96838.11</v>
          </cell>
        </row>
        <row r="100">
          <cell r="K100">
            <v>35697.550000000003</v>
          </cell>
        </row>
        <row r="101">
          <cell r="K101">
            <v>220206.67</v>
          </cell>
        </row>
        <row r="102">
          <cell r="K102">
            <v>190371.89</v>
          </cell>
        </row>
        <row r="122">
          <cell r="K122">
            <v>383331.26</v>
          </cell>
        </row>
        <row r="123">
          <cell r="K123">
            <v>409860.44</v>
          </cell>
        </row>
        <row r="127">
          <cell r="K127">
            <v>48151.1</v>
          </cell>
        </row>
        <row r="128">
          <cell r="K128">
            <v>447737.28</v>
          </cell>
        </row>
        <row r="130">
          <cell r="K130">
            <v>428956.41</v>
          </cell>
        </row>
        <row r="131">
          <cell r="K131">
            <v>149325.6</v>
          </cell>
        </row>
        <row r="132">
          <cell r="K132">
            <v>226852.96</v>
          </cell>
        </row>
        <row r="133">
          <cell r="K133">
            <v>100000.03</v>
          </cell>
        </row>
        <row r="134">
          <cell r="K134">
            <v>311861.64</v>
          </cell>
        </row>
        <row r="135">
          <cell r="K135">
            <v>121440.13</v>
          </cell>
        </row>
        <row r="136">
          <cell r="K136">
            <v>255301.05</v>
          </cell>
        </row>
        <row r="137">
          <cell r="K137">
            <v>222367.98</v>
          </cell>
        </row>
        <row r="138">
          <cell r="K138">
            <v>134970.76999999999</v>
          </cell>
        </row>
        <row r="140">
          <cell r="K140">
            <v>229800.1</v>
          </cell>
        </row>
        <row r="141">
          <cell r="K141">
            <v>413199.82</v>
          </cell>
        </row>
      </sheetData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3" displayName="Tabela13" ref="A4:O46" totalsRowCount="1" headerRowDxfId="34" dataDxfId="32" totalsRowDxfId="30" headerRowBorderDxfId="33" tableBorderDxfId="31">
  <autoFilter ref="A4:O45" xr:uid="{00000000-0009-0000-0100-000001000000}"/>
  <tableColumns count="15">
    <tableColumn id="1" xr3:uid="{00000000-0010-0000-0000-000001000000}" name="UO" dataDxfId="29" totalsRowDxfId="28"/>
    <tableColumn id="2" xr3:uid="{00000000-0010-0000-0000-000002000000}" name="Acrónimo" dataDxfId="27" totalsRowDxfId="26"/>
    <tableColumn id="3" xr3:uid="{00000000-0010-0000-0000-000003000000}" name="Designação" dataDxfId="25" totalsRowDxfId="24"/>
    <tableColumn id="6" xr3:uid="{00000000-0010-0000-0000-000006000000}" name="Classificação obtida" dataDxfId="23" totalsRowDxfId="22"/>
    <tableColumn id="11" xr3:uid="{00000000-0010-0000-0000-00000B000000}" name="NOVA/Perímetro Externo" dataDxfId="21" totalsRowDxfId="20"/>
    <tableColumn id="7" xr3:uid="{00000000-0010-0000-0000-000007000000}" name="Montante atribuído à NOVA" totalsRowFunction="sum" dataDxfId="19" totalsRowDxfId="18"/>
    <tableColumn id="12" xr3:uid="{00000000-0010-0000-0000-00000C000000}" name="Montante Perímetro Externo_x000a_(Uninova/NOVA.id)" totalsRowFunction="sum" dataDxfId="17" totalsRowDxfId="16"/>
    <tableColumn id="8" xr3:uid="{00000000-0010-0000-0000-000008000000}" name="TOTAL NOVA_x000a_(NOVA+Uninova+NOVA.id)" totalsRowFunction="custom" dataDxfId="15" totalsRowDxfId="14">
      <calculatedColumnFormula>SUM(Tabela13[[#This Row],[Montante atribuído à NOVA]:[Montante Perímetro Externo
(Uninova/NOVA.id)]])</calculatedColumnFormula>
      <totalsRowFormula>SUM(Tabela13[TOTAL NOVA
(NOVA+Uninova+NOVA.id)])</totalsRowFormula>
    </tableColumn>
    <tableColumn id="19" xr3:uid="{00000000-0010-0000-0000-000013000000}" name="Outras Entidades Participantes" dataDxfId="13" totalsRowDxfId="12"/>
    <tableColumn id="4" xr3:uid="{00000000-0010-0000-0000-000004000000}" name="NOVA como instituição proponente" dataDxfId="11" totalsRowDxfId="10" dataCellStyle="Normal 5"/>
    <tableColumn id="13" xr3:uid="{00000000-0010-0000-0000-00000D000000}" name="Nº PhD Integrados (NOVA)" totalsRowFunction="custom" dataDxfId="9" totalsRowDxfId="8">
      <totalsRowFormula>SUM(Tabela13[Nº PhD Integrados (NOVA)])</totalsRowFormula>
    </tableColumn>
    <tableColumn id="14" xr3:uid="{00000000-0010-0000-0000-00000E000000}" name="Financiamento base da UI" totalsRowFunction="sum" dataDxfId="7" totalsRowDxfId="6"/>
    <tableColumn id="15" xr3:uid="{00000000-0010-0000-0000-00000F000000}" name="Financiamento programático da UI" totalsRowFunction="sum" dataDxfId="5" totalsRowDxfId="4"/>
    <tableColumn id="16" xr3:uid="{00000000-0010-0000-0000-000010000000}" name="Financiamento especial 2020 da UI" totalsRowFunction="sum" dataDxfId="3" totalsRowDxfId="2"/>
    <tableColumn id="5" xr3:uid="{00000000-0010-0000-0000-000005000000}" name="Total de financiamento da UI" totalsRowFunction="sum" dataDxfId="1" totalsRowDxfId="0" dataCellStyle="Normal 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2"/>
  <sheetViews>
    <sheetView zoomScale="90" zoomScaleNormal="90" workbookViewId="0">
      <selection activeCell="B111" sqref="B111"/>
    </sheetView>
  </sheetViews>
  <sheetFormatPr defaultColWidth="9.140625" defaultRowHeight="12.75"/>
  <cols>
    <col min="1" max="1" width="19.7109375" style="1" bestFit="1" customWidth="1"/>
    <col min="2" max="2" width="89.42578125" style="1" bestFit="1" customWidth="1"/>
    <col min="3" max="3" width="15.5703125" style="1" bestFit="1" customWidth="1"/>
    <col min="4" max="4" width="13.5703125" style="1" bestFit="1" customWidth="1"/>
    <col min="5" max="5" width="22.5703125" style="1" bestFit="1" customWidth="1"/>
    <col min="6" max="16384" width="9.140625" style="1"/>
  </cols>
  <sheetData>
    <row r="1" spans="1:5">
      <c r="A1" s="2" t="s">
        <v>594</v>
      </c>
    </row>
    <row r="2" spans="1:5">
      <c r="A2" s="2"/>
    </row>
    <row r="3" spans="1: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>
      <c r="A4" s="4" t="s">
        <v>20</v>
      </c>
      <c r="B4" s="3" t="s">
        <v>5</v>
      </c>
      <c r="C4" s="7">
        <v>2018</v>
      </c>
      <c r="D4" s="7">
        <v>2024</v>
      </c>
      <c r="E4" s="3">
        <v>31</v>
      </c>
    </row>
    <row r="5" spans="1:5">
      <c r="A5" s="4" t="s">
        <v>20</v>
      </c>
      <c r="B5" s="3" t="s">
        <v>5</v>
      </c>
      <c r="C5" s="7">
        <v>2019</v>
      </c>
      <c r="D5" s="7">
        <v>2025</v>
      </c>
      <c r="E5" s="3">
        <v>11</v>
      </c>
    </row>
    <row r="6" spans="1:5">
      <c r="A6" s="4" t="s">
        <v>20</v>
      </c>
      <c r="B6" s="3" t="s">
        <v>5</v>
      </c>
      <c r="C6" s="7">
        <v>2020</v>
      </c>
      <c r="D6" s="7">
        <v>2024</v>
      </c>
      <c r="E6" s="3">
        <v>1</v>
      </c>
    </row>
    <row r="7" spans="1:5">
      <c r="A7" s="4" t="s">
        <v>20</v>
      </c>
      <c r="B7" s="3" t="s">
        <v>5</v>
      </c>
      <c r="C7" s="7">
        <v>2020</v>
      </c>
      <c r="D7" s="7">
        <v>2026</v>
      </c>
      <c r="E7" s="3">
        <v>8</v>
      </c>
    </row>
    <row r="8" spans="1:5">
      <c r="A8" s="4" t="s">
        <v>20</v>
      </c>
      <c r="B8" s="3" t="s">
        <v>5</v>
      </c>
      <c r="C8" s="7">
        <v>2021</v>
      </c>
      <c r="D8" s="7">
        <v>2024</v>
      </c>
      <c r="E8" s="3">
        <v>3</v>
      </c>
    </row>
    <row r="9" spans="1:5">
      <c r="A9" s="4" t="s">
        <v>20</v>
      </c>
      <c r="B9" s="3" t="s">
        <v>5</v>
      </c>
      <c r="C9" s="7">
        <v>2021</v>
      </c>
      <c r="D9" s="7">
        <v>2027</v>
      </c>
      <c r="E9" s="3">
        <v>8</v>
      </c>
    </row>
    <row r="10" spans="1:5">
      <c r="A10" s="4" t="s">
        <v>20</v>
      </c>
      <c r="B10" s="3" t="s">
        <v>5</v>
      </c>
      <c r="C10" s="7">
        <v>2022</v>
      </c>
      <c r="D10" s="7">
        <v>2025</v>
      </c>
      <c r="E10" s="3">
        <v>3</v>
      </c>
    </row>
    <row r="11" spans="1:5">
      <c r="A11" s="4" t="s">
        <v>20</v>
      </c>
      <c r="B11" s="3" t="s">
        <v>5</v>
      </c>
      <c r="C11" s="7">
        <v>2022</v>
      </c>
      <c r="D11" s="7">
        <v>2028</v>
      </c>
      <c r="E11" s="3">
        <v>13</v>
      </c>
    </row>
    <row r="12" spans="1:5">
      <c r="A12" s="4" t="s">
        <v>20</v>
      </c>
      <c r="B12" s="3" t="s">
        <v>5</v>
      </c>
      <c r="C12" s="7">
        <v>2023</v>
      </c>
      <c r="D12" s="7"/>
      <c r="E12" s="3">
        <v>9</v>
      </c>
    </row>
    <row r="13" spans="1:5">
      <c r="A13" s="4" t="s">
        <v>20</v>
      </c>
      <c r="B13" s="3" t="s">
        <v>5</v>
      </c>
      <c r="C13" s="7">
        <v>2023</v>
      </c>
      <c r="D13" s="7">
        <v>2024</v>
      </c>
      <c r="E13" s="3">
        <v>5</v>
      </c>
    </row>
    <row r="14" spans="1:5">
      <c r="A14" s="4" t="s">
        <v>20</v>
      </c>
      <c r="B14" s="3" t="s">
        <v>5</v>
      </c>
      <c r="C14" s="7">
        <v>2023</v>
      </c>
      <c r="D14" s="7">
        <v>2025</v>
      </c>
      <c r="E14" s="3">
        <v>14</v>
      </c>
    </row>
    <row r="15" spans="1:5">
      <c r="A15" s="4" t="s">
        <v>20</v>
      </c>
      <c r="B15" s="3" t="s">
        <v>5</v>
      </c>
      <c r="C15" s="7">
        <v>2023</v>
      </c>
      <c r="D15" s="7">
        <v>2026</v>
      </c>
      <c r="E15" s="3">
        <v>5</v>
      </c>
    </row>
    <row r="16" spans="1:5">
      <c r="A16" s="4" t="s">
        <v>20</v>
      </c>
      <c r="B16" s="3" t="s">
        <v>5</v>
      </c>
      <c r="C16" s="7">
        <v>2023</v>
      </c>
      <c r="D16" s="7">
        <v>2028</v>
      </c>
      <c r="E16" s="3">
        <v>1</v>
      </c>
    </row>
    <row r="17" spans="1:6">
      <c r="A17" s="4" t="s">
        <v>20</v>
      </c>
      <c r="B17" s="3" t="s">
        <v>5</v>
      </c>
      <c r="C17" s="7">
        <v>2023</v>
      </c>
      <c r="D17" s="7">
        <v>2029</v>
      </c>
      <c r="E17" s="3">
        <v>4</v>
      </c>
    </row>
    <row r="18" spans="1:6">
      <c r="A18" s="4" t="s">
        <v>20</v>
      </c>
      <c r="B18" s="3" t="s">
        <v>6</v>
      </c>
      <c r="C18" s="7">
        <v>2021</v>
      </c>
      <c r="D18" s="7"/>
      <c r="E18" s="3">
        <v>2</v>
      </c>
    </row>
    <row r="19" spans="1:6">
      <c r="A19" s="4" t="s">
        <v>20</v>
      </c>
      <c r="B19" s="3" t="s">
        <v>6</v>
      </c>
      <c r="C19" s="7">
        <v>2022</v>
      </c>
      <c r="D19" s="7"/>
      <c r="E19" s="3">
        <v>6</v>
      </c>
    </row>
    <row r="20" spans="1:6">
      <c r="A20" s="4" t="s">
        <v>20</v>
      </c>
      <c r="B20" s="3" t="s">
        <v>6</v>
      </c>
      <c r="C20" s="7">
        <v>2023</v>
      </c>
      <c r="D20" s="7"/>
      <c r="E20" s="3">
        <v>8</v>
      </c>
      <c r="F20" s="15">
        <f>SUM(E4:E20)</f>
        <v>132</v>
      </c>
    </row>
    <row r="21" spans="1:6">
      <c r="A21" s="21" t="s">
        <v>7</v>
      </c>
      <c r="B21" s="22" t="s">
        <v>8</v>
      </c>
      <c r="C21" s="23">
        <v>2022</v>
      </c>
      <c r="D21" s="23">
        <v>2024</v>
      </c>
      <c r="E21" s="22">
        <v>2</v>
      </c>
      <c r="F21" s="24"/>
    </row>
    <row r="22" spans="1:6">
      <c r="A22" s="21" t="s">
        <v>7</v>
      </c>
      <c r="B22" s="22" t="s">
        <v>8</v>
      </c>
      <c r="C22" s="23">
        <v>2023</v>
      </c>
      <c r="D22" s="23">
        <v>2024</v>
      </c>
      <c r="E22" s="22">
        <v>3</v>
      </c>
      <c r="F22" s="24"/>
    </row>
    <row r="23" spans="1:6">
      <c r="A23" s="21" t="s">
        <v>7</v>
      </c>
      <c r="B23" s="22" t="s">
        <v>5</v>
      </c>
      <c r="C23" s="23">
        <v>2019</v>
      </c>
      <c r="D23" s="23"/>
      <c r="E23" s="22">
        <v>91</v>
      </c>
      <c r="F23" s="24"/>
    </row>
    <row r="24" spans="1:6">
      <c r="A24" s="21" t="s">
        <v>7</v>
      </c>
      <c r="B24" s="22" t="s">
        <v>5</v>
      </c>
      <c r="C24" s="23">
        <v>2019</v>
      </c>
      <c r="D24" s="23">
        <v>2025</v>
      </c>
      <c r="E24" s="22">
        <v>3</v>
      </c>
      <c r="F24" s="24"/>
    </row>
    <row r="25" spans="1:6">
      <c r="A25" s="21" t="s">
        <v>7</v>
      </c>
      <c r="B25" s="22" t="s">
        <v>5</v>
      </c>
      <c r="C25" s="23">
        <v>2020</v>
      </c>
      <c r="D25" s="23"/>
      <c r="E25" s="22">
        <v>10</v>
      </c>
      <c r="F25" s="24"/>
    </row>
    <row r="26" spans="1:6">
      <c r="A26" s="21" t="s">
        <v>7</v>
      </c>
      <c r="B26" s="22" t="s">
        <v>5</v>
      </c>
      <c r="C26" s="23">
        <v>2020</v>
      </c>
      <c r="D26" s="23">
        <v>2024</v>
      </c>
      <c r="E26" s="22">
        <v>1</v>
      </c>
      <c r="F26" s="24"/>
    </row>
    <row r="27" spans="1:6">
      <c r="A27" s="21" t="s">
        <v>7</v>
      </c>
      <c r="B27" s="22" t="s">
        <v>5</v>
      </c>
      <c r="C27" s="23">
        <v>2020</v>
      </c>
      <c r="D27" s="23">
        <v>2026</v>
      </c>
      <c r="E27" s="22">
        <v>3</v>
      </c>
      <c r="F27" s="24"/>
    </row>
    <row r="28" spans="1:6">
      <c r="A28" s="21" t="s">
        <v>7</v>
      </c>
      <c r="B28" s="22" t="s">
        <v>5</v>
      </c>
      <c r="C28" s="23">
        <v>2021</v>
      </c>
      <c r="D28" s="23">
        <v>2024</v>
      </c>
      <c r="E28" s="22">
        <v>3</v>
      </c>
      <c r="F28" s="24"/>
    </row>
    <row r="29" spans="1:6">
      <c r="A29" s="21" t="s">
        <v>7</v>
      </c>
      <c r="B29" s="22" t="s">
        <v>5</v>
      </c>
      <c r="C29" s="23">
        <v>2021</v>
      </c>
      <c r="D29" s="23">
        <v>2025</v>
      </c>
      <c r="E29" s="22">
        <v>3</v>
      </c>
      <c r="F29" s="24"/>
    </row>
    <row r="30" spans="1:6">
      <c r="A30" s="21" t="s">
        <v>7</v>
      </c>
      <c r="B30" s="22" t="s">
        <v>5</v>
      </c>
      <c r="C30" s="23">
        <v>2021</v>
      </c>
      <c r="D30" s="23">
        <v>2027</v>
      </c>
      <c r="E30" s="22">
        <v>17</v>
      </c>
      <c r="F30" s="24"/>
    </row>
    <row r="31" spans="1:6">
      <c r="A31" s="21" t="s">
        <v>7</v>
      </c>
      <c r="B31" s="22" t="s">
        <v>5</v>
      </c>
      <c r="C31" s="23">
        <v>2022</v>
      </c>
      <c r="D31" s="23"/>
      <c r="E31" s="22">
        <v>1</v>
      </c>
      <c r="F31" s="24"/>
    </row>
    <row r="32" spans="1:6">
      <c r="A32" s="21" t="s">
        <v>7</v>
      </c>
      <c r="B32" s="22" t="s">
        <v>5</v>
      </c>
      <c r="C32" s="23">
        <v>2022</v>
      </c>
      <c r="D32" s="23">
        <v>2024</v>
      </c>
      <c r="E32" s="22">
        <v>7</v>
      </c>
      <c r="F32" s="24"/>
    </row>
    <row r="33" spans="1:6">
      <c r="A33" s="21" t="s">
        <v>7</v>
      </c>
      <c r="B33" s="22" t="s">
        <v>5</v>
      </c>
      <c r="C33" s="23">
        <v>2022</v>
      </c>
      <c r="D33" s="23">
        <v>2025</v>
      </c>
      <c r="E33" s="22">
        <v>3</v>
      </c>
      <c r="F33" s="24"/>
    </row>
    <row r="34" spans="1:6">
      <c r="A34" s="21" t="s">
        <v>7</v>
      </c>
      <c r="B34" s="22" t="s">
        <v>5</v>
      </c>
      <c r="C34" s="23">
        <v>2022</v>
      </c>
      <c r="D34" s="23">
        <v>2026</v>
      </c>
      <c r="E34" s="22">
        <v>2</v>
      </c>
      <c r="F34" s="24"/>
    </row>
    <row r="35" spans="1:6">
      <c r="A35" s="21" t="s">
        <v>7</v>
      </c>
      <c r="B35" s="22" t="s">
        <v>5</v>
      </c>
      <c r="C35" s="23">
        <v>2022</v>
      </c>
      <c r="D35" s="23">
        <v>2028</v>
      </c>
      <c r="E35" s="22">
        <v>27</v>
      </c>
      <c r="F35" s="24"/>
    </row>
    <row r="36" spans="1:6">
      <c r="A36" s="21" t="s">
        <v>7</v>
      </c>
      <c r="B36" s="22" t="s">
        <v>5</v>
      </c>
      <c r="C36" s="23">
        <v>2022</v>
      </c>
      <c r="D36" s="23">
        <v>2029</v>
      </c>
      <c r="E36" s="22">
        <v>1</v>
      </c>
      <c r="F36" s="24"/>
    </row>
    <row r="37" spans="1:6">
      <c r="A37" s="21" t="s">
        <v>7</v>
      </c>
      <c r="B37" s="22" t="s">
        <v>5</v>
      </c>
      <c r="C37" s="23">
        <v>2023</v>
      </c>
      <c r="D37" s="23"/>
      <c r="E37" s="22">
        <v>1</v>
      </c>
      <c r="F37" s="24"/>
    </row>
    <row r="38" spans="1:6">
      <c r="A38" s="21" t="s">
        <v>7</v>
      </c>
      <c r="B38" s="22" t="s">
        <v>5</v>
      </c>
      <c r="C38" s="23">
        <v>2023</v>
      </c>
      <c r="D38" s="23">
        <v>2024</v>
      </c>
      <c r="E38" s="22">
        <v>3</v>
      </c>
      <c r="F38" s="24"/>
    </row>
    <row r="39" spans="1:6">
      <c r="A39" s="21" t="s">
        <v>7</v>
      </c>
      <c r="B39" s="22" t="s">
        <v>5</v>
      </c>
      <c r="C39" s="23">
        <v>2023</v>
      </c>
      <c r="D39" s="23">
        <v>2029</v>
      </c>
      <c r="E39" s="22">
        <v>20</v>
      </c>
      <c r="F39" s="24"/>
    </row>
    <row r="40" spans="1:6">
      <c r="A40" s="21" t="s">
        <v>7</v>
      </c>
      <c r="B40" s="22" t="s">
        <v>9</v>
      </c>
      <c r="C40" s="23">
        <v>1999</v>
      </c>
      <c r="D40" s="23"/>
      <c r="E40" s="22">
        <v>1</v>
      </c>
      <c r="F40" s="24"/>
    </row>
    <row r="41" spans="1:6">
      <c r="A41" s="21" t="s">
        <v>7</v>
      </c>
      <c r="B41" s="22" t="s">
        <v>6</v>
      </c>
      <c r="C41" s="23">
        <v>2022</v>
      </c>
      <c r="D41" s="23"/>
      <c r="E41" s="22">
        <v>3</v>
      </c>
      <c r="F41" s="24"/>
    </row>
    <row r="42" spans="1:6">
      <c r="A42" s="21" t="s">
        <v>7</v>
      </c>
      <c r="B42" s="22" t="s">
        <v>6</v>
      </c>
      <c r="C42" s="23">
        <v>2023</v>
      </c>
      <c r="D42" s="23"/>
      <c r="E42" s="22">
        <v>2</v>
      </c>
      <c r="F42" s="25">
        <f>SUM(E21:E42)</f>
        <v>207</v>
      </c>
    </row>
    <row r="43" spans="1:6">
      <c r="A43" s="16" t="s">
        <v>14</v>
      </c>
      <c r="B43" s="17" t="s">
        <v>8</v>
      </c>
      <c r="C43" s="18">
        <v>2023</v>
      </c>
      <c r="D43" s="18">
        <v>2024</v>
      </c>
      <c r="E43" s="17">
        <v>1</v>
      </c>
    </row>
    <row r="44" spans="1:6">
      <c r="A44" s="4" t="s">
        <v>14</v>
      </c>
      <c r="B44" s="3" t="s">
        <v>8</v>
      </c>
      <c r="C44" s="7">
        <v>2023</v>
      </c>
      <c r="D44" s="7">
        <v>2026</v>
      </c>
      <c r="E44" s="3">
        <v>1</v>
      </c>
    </row>
    <row r="45" spans="1:6">
      <c r="A45" s="4" t="s">
        <v>14</v>
      </c>
      <c r="B45" s="3" t="s">
        <v>5</v>
      </c>
      <c r="C45" s="7">
        <v>2019</v>
      </c>
      <c r="D45" s="7"/>
      <c r="E45" s="3">
        <v>1</v>
      </c>
    </row>
    <row r="46" spans="1:6">
      <c r="A46" s="4" t="s">
        <v>14</v>
      </c>
      <c r="B46" s="3" t="s">
        <v>5</v>
      </c>
      <c r="C46" s="7">
        <v>2020</v>
      </c>
      <c r="D46" s="7">
        <v>2026</v>
      </c>
      <c r="E46" s="3">
        <v>5</v>
      </c>
    </row>
    <row r="47" spans="1:6">
      <c r="A47" s="4" t="s">
        <v>14</v>
      </c>
      <c r="B47" s="3" t="s">
        <v>5</v>
      </c>
      <c r="C47" s="7">
        <v>2022</v>
      </c>
      <c r="D47" s="7">
        <v>2024</v>
      </c>
      <c r="E47" s="3">
        <v>1</v>
      </c>
    </row>
    <row r="48" spans="1:6">
      <c r="A48" s="4" t="s">
        <v>14</v>
      </c>
      <c r="B48" s="3" t="s">
        <v>5</v>
      </c>
      <c r="C48" s="7">
        <v>2022</v>
      </c>
      <c r="D48" s="7">
        <v>2028</v>
      </c>
      <c r="E48" s="3">
        <v>1</v>
      </c>
    </row>
    <row r="49" spans="1:6">
      <c r="A49" s="4" t="s">
        <v>14</v>
      </c>
      <c r="B49" s="3" t="s">
        <v>5</v>
      </c>
      <c r="C49" s="7">
        <v>2023</v>
      </c>
      <c r="D49" s="7">
        <v>2024</v>
      </c>
      <c r="E49" s="3">
        <v>3</v>
      </c>
    </row>
    <row r="50" spans="1:6">
      <c r="A50" s="4" t="s">
        <v>14</v>
      </c>
      <c r="B50" s="3" t="s">
        <v>5</v>
      </c>
      <c r="C50" s="7">
        <v>2023</v>
      </c>
      <c r="D50" s="7">
        <v>2027</v>
      </c>
      <c r="E50" s="3">
        <v>1</v>
      </c>
    </row>
    <row r="51" spans="1:6">
      <c r="A51" s="4" t="s">
        <v>14</v>
      </c>
      <c r="B51" s="3" t="s">
        <v>5</v>
      </c>
      <c r="C51" s="7">
        <v>2023</v>
      </c>
      <c r="D51" s="7">
        <v>2029</v>
      </c>
      <c r="E51" s="3">
        <v>1</v>
      </c>
    </row>
    <row r="52" spans="1:6">
      <c r="A52" s="4" t="s">
        <v>14</v>
      </c>
      <c r="B52" s="3" t="s">
        <v>6</v>
      </c>
      <c r="C52" s="7">
        <v>2023</v>
      </c>
      <c r="D52" s="7"/>
      <c r="E52" s="3">
        <v>1</v>
      </c>
      <c r="F52" s="19">
        <f>SUM(E43:E52)</f>
        <v>16</v>
      </c>
    </row>
    <row r="53" spans="1:6">
      <c r="A53" s="26" t="s">
        <v>10</v>
      </c>
      <c r="B53" s="27" t="s">
        <v>5</v>
      </c>
      <c r="C53" s="28">
        <v>2018</v>
      </c>
      <c r="D53" s="28">
        <v>2024</v>
      </c>
      <c r="E53" s="27">
        <v>6</v>
      </c>
      <c r="F53" s="24"/>
    </row>
    <row r="54" spans="1:6">
      <c r="A54" s="21" t="s">
        <v>10</v>
      </c>
      <c r="B54" s="22" t="s">
        <v>5</v>
      </c>
      <c r="C54" s="23">
        <v>2019</v>
      </c>
      <c r="D54" s="23"/>
      <c r="E54" s="22">
        <v>3</v>
      </c>
      <c r="F54" s="24"/>
    </row>
    <row r="55" spans="1:6">
      <c r="A55" s="21" t="s">
        <v>10</v>
      </c>
      <c r="B55" s="22" t="s">
        <v>5</v>
      </c>
      <c r="C55" s="23">
        <v>2019</v>
      </c>
      <c r="D55" s="23">
        <v>2025</v>
      </c>
      <c r="E55" s="22">
        <v>5</v>
      </c>
      <c r="F55" s="24"/>
    </row>
    <row r="56" spans="1:6">
      <c r="A56" s="21" t="s">
        <v>10</v>
      </c>
      <c r="B56" s="22" t="s">
        <v>5</v>
      </c>
      <c r="C56" s="23">
        <v>2020</v>
      </c>
      <c r="D56" s="23"/>
      <c r="E56" s="22">
        <v>3</v>
      </c>
      <c r="F56" s="24"/>
    </row>
    <row r="57" spans="1:6">
      <c r="A57" s="21" t="s">
        <v>10</v>
      </c>
      <c r="B57" s="22" t="s">
        <v>5</v>
      </c>
      <c r="C57" s="23">
        <v>2020</v>
      </c>
      <c r="D57" s="23">
        <v>2024</v>
      </c>
      <c r="E57" s="22">
        <v>1</v>
      </c>
      <c r="F57" s="24"/>
    </row>
    <row r="58" spans="1:6">
      <c r="A58" s="21" t="s">
        <v>10</v>
      </c>
      <c r="B58" s="22" t="s">
        <v>5</v>
      </c>
      <c r="C58" s="23">
        <v>2020</v>
      </c>
      <c r="D58" s="23">
        <v>2025</v>
      </c>
      <c r="E58" s="22">
        <v>2</v>
      </c>
      <c r="F58" s="24"/>
    </row>
    <row r="59" spans="1:6">
      <c r="A59" s="21" t="s">
        <v>10</v>
      </c>
      <c r="B59" s="22" t="s">
        <v>5</v>
      </c>
      <c r="C59" s="23">
        <v>2021</v>
      </c>
      <c r="D59" s="23"/>
      <c r="E59" s="22">
        <v>3</v>
      </c>
      <c r="F59" s="24"/>
    </row>
    <row r="60" spans="1:6">
      <c r="A60" s="21" t="s">
        <v>10</v>
      </c>
      <c r="B60" s="22" t="s">
        <v>5</v>
      </c>
      <c r="C60" s="23">
        <v>2021</v>
      </c>
      <c r="D60" s="23">
        <v>2024</v>
      </c>
      <c r="E60" s="22">
        <v>1</v>
      </c>
      <c r="F60" s="24"/>
    </row>
    <row r="61" spans="1:6">
      <c r="A61" s="21" t="s">
        <v>10</v>
      </c>
      <c r="B61" s="22" t="s">
        <v>5</v>
      </c>
      <c r="C61" s="23">
        <v>2022</v>
      </c>
      <c r="D61" s="23"/>
      <c r="E61" s="22">
        <v>1</v>
      </c>
      <c r="F61" s="24"/>
    </row>
    <row r="62" spans="1:6">
      <c r="A62" s="21" t="s">
        <v>10</v>
      </c>
      <c r="B62" s="22" t="s">
        <v>5</v>
      </c>
      <c r="C62" s="23">
        <v>2022</v>
      </c>
      <c r="D62" s="23">
        <v>2024</v>
      </c>
      <c r="E62" s="22">
        <v>1</v>
      </c>
      <c r="F62" s="24"/>
    </row>
    <row r="63" spans="1:6">
      <c r="A63" s="21" t="s">
        <v>10</v>
      </c>
      <c r="B63" s="22" t="s">
        <v>5</v>
      </c>
      <c r="C63" s="23">
        <v>2022</v>
      </c>
      <c r="D63" s="23">
        <v>2025</v>
      </c>
      <c r="E63" s="22">
        <v>1</v>
      </c>
      <c r="F63" s="24"/>
    </row>
    <row r="64" spans="1:6">
      <c r="A64" s="21" t="s">
        <v>10</v>
      </c>
      <c r="B64" s="22" t="s">
        <v>5</v>
      </c>
      <c r="C64" s="23">
        <v>2022</v>
      </c>
      <c r="D64" s="23">
        <v>2027</v>
      </c>
      <c r="E64" s="22">
        <v>1</v>
      </c>
      <c r="F64" s="24"/>
    </row>
    <row r="65" spans="1:6">
      <c r="A65" s="21" t="s">
        <v>10</v>
      </c>
      <c r="B65" s="22" t="s">
        <v>5</v>
      </c>
      <c r="C65" s="23">
        <v>2023</v>
      </c>
      <c r="D65" s="23"/>
      <c r="E65" s="22">
        <v>16</v>
      </c>
      <c r="F65" s="24"/>
    </row>
    <row r="66" spans="1:6">
      <c r="A66" s="21" t="s">
        <v>10</v>
      </c>
      <c r="B66" s="22" t="s">
        <v>5</v>
      </c>
      <c r="C66" s="23">
        <v>2023</v>
      </c>
      <c r="D66" s="23">
        <v>2029</v>
      </c>
      <c r="E66" s="22">
        <v>2</v>
      </c>
      <c r="F66" s="24"/>
    </row>
    <row r="67" spans="1:6">
      <c r="A67" s="21" t="s">
        <v>10</v>
      </c>
      <c r="B67" s="22" t="s">
        <v>9</v>
      </c>
      <c r="C67" s="23">
        <v>2009</v>
      </c>
      <c r="D67" s="23"/>
      <c r="E67" s="22">
        <v>2</v>
      </c>
      <c r="F67" s="24"/>
    </row>
    <row r="68" spans="1:6">
      <c r="A68" s="21" t="s">
        <v>10</v>
      </c>
      <c r="B68" s="22" t="s">
        <v>9</v>
      </c>
      <c r="C68" s="23">
        <v>2011</v>
      </c>
      <c r="D68" s="23"/>
      <c r="E68" s="22">
        <v>1</v>
      </c>
      <c r="F68" s="24"/>
    </row>
    <row r="69" spans="1:6">
      <c r="A69" s="21" t="s">
        <v>10</v>
      </c>
      <c r="B69" s="22" t="s">
        <v>9</v>
      </c>
      <c r="C69" s="23">
        <v>2016</v>
      </c>
      <c r="D69" s="23"/>
      <c r="E69" s="22">
        <v>1</v>
      </c>
      <c r="F69" s="24"/>
    </row>
    <row r="70" spans="1:6">
      <c r="A70" s="21" t="s">
        <v>10</v>
      </c>
      <c r="B70" s="22" t="s">
        <v>6</v>
      </c>
      <c r="C70" s="23">
        <v>2020</v>
      </c>
      <c r="D70" s="23"/>
      <c r="E70" s="22">
        <v>2</v>
      </c>
      <c r="F70" s="24"/>
    </row>
    <row r="71" spans="1:6">
      <c r="A71" s="21" t="s">
        <v>10</v>
      </c>
      <c r="B71" s="22" t="s">
        <v>6</v>
      </c>
      <c r="C71" s="23">
        <v>2022</v>
      </c>
      <c r="D71" s="23"/>
      <c r="E71" s="22">
        <v>1</v>
      </c>
      <c r="F71" s="24"/>
    </row>
    <row r="72" spans="1:6">
      <c r="A72" s="21" t="s">
        <v>10</v>
      </c>
      <c r="B72" s="22" t="s">
        <v>6</v>
      </c>
      <c r="C72" s="23">
        <v>2023</v>
      </c>
      <c r="D72" s="23"/>
      <c r="E72" s="22">
        <v>1</v>
      </c>
      <c r="F72" s="25">
        <f>SUM(E53:E72)</f>
        <v>54</v>
      </c>
    </row>
    <row r="73" spans="1:6">
      <c r="A73" s="16" t="s">
        <v>15</v>
      </c>
      <c r="B73" s="17" t="s">
        <v>5</v>
      </c>
      <c r="C73" s="18">
        <v>2020</v>
      </c>
      <c r="D73" s="18"/>
      <c r="E73" s="17">
        <v>1</v>
      </c>
    </row>
    <row r="74" spans="1:6">
      <c r="A74" s="4" t="s">
        <v>15</v>
      </c>
      <c r="B74" s="3" t="s">
        <v>5</v>
      </c>
      <c r="C74" s="7">
        <v>2020</v>
      </c>
      <c r="D74" s="7">
        <v>2025</v>
      </c>
      <c r="E74" s="3">
        <v>1</v>
      </c>
    </row>
    <row r="75" spans="1:6">
      <c r="A75" s="4" t="s">
        <v>15</v>
      </c>
      <c r="B75" s="3" t="s">
        <v>5</v>
      </c>
      <c r="C75" s="7">
        <v>2022</v>
      </c>
      <c r="D75" s="7"/>
      <c r="E75" s="3">
        <v>1</v>
      </c>
    </row>
    <row r="76" spans="1:6">
      <c r="A76" s="4" t="s">
        <v>15</v>
      </c>
      <c r="B76" s="3" t="s">
        <v>5</v>
      </c>
      <c r="C76" s="7">
        <v>2023</v>
      </c>
      <c r="D76" s="7"/>
      <c r="E76" s="3">
        <v>2</v>
      </c>
      <c r="F76" s="19">
        <f>SUM(E73:E76)</f>
        <v>5</v>
      </c>
    </row>
    <row r="77" spans="1:6">
      <c r="A77" s="26" t="s">
        <v>11</v>
      </c>
      <c r="B77" s="27" t="s">
        <v>5</v>
      </c>
      <c r="C77" s="28">
        <v>2018</v>
      </c>
      <c r="D77" s="28">
        <v>2024</v>
      </c>
      <c r="E77" s="27">
        <v>4</v>
      </c>
      <c r="F77" s="24"/>
    </row>
    <row r="78" spans="1:6">
      <c r="A78" s="21" t="s">
        <v>11</v>
      </c>
      <c r="B78" s="22" t="s">
        <v>5</v>
      </c>
      <c r="C78" s="23">
        <v>2019</v>
      </c>
      <c r="D78" s="23">
        <v>2025</v>
      </c>
      <c r="E78" s="22">
        <v>1</v>
      </c>
      <c r="F78" s="24"/>
    </row>
    <row r="79" spans="1:6">
      <c r="A79" s="21" t="s">
        <v>11</v>
      </c>
      <c r="B79" s="22" t="s">
        <v>5</v>
      </c>
      <c r="C79" s="23">
        <v>2020</v>
      </c>
      <c r="D79" s="23">
        <v>2026</v>
      </c>
      <c r="E79" s="22">
        <v>2</v>
      </c>
      <c r="F79" s="24"/>
    </row>
    <row r="80" spans="1:6">
      <c r="A80" s="21" t="s">
        <v>11</v>
      </c>
      <c r="B80" s="22" t="s">
        <v>5</v>
      </c>
      <c r="C80" s="23">
        <v>2022</v>
      </c>
      <c r="D80" s="23">
        <v>2024</v>
      </c>
      <c r="E80" s="22">
        <v>5</v>
      </c>
      <c r="F80" s="24"/>
    </row>
    <row r="81" spans="1:6">
      <c r="A81" s="21" t="s">
        <v>11</v>
      </c>
      <c r="B81" s="22" t="s">
        <v>5</v>
      </c>
      <c r="C81" s="23">
        <v>2023</v>
      </c>
      <c r="D81" s="23"/>
      <c r="E81" s="22">
        <v>1</v>
      </c>
      <c r="F81" s="24"/>
    </row>
    <row r="82" spans="1:6">
      <c r="A82" s="21" t="s">
        <v>11</v>
      </c>
      <c r="B82" s="22" t="s">
        <v>5</v>
      </c>
      <c r="C82" s="23">
        <v>2023</v>
      </c>
      <c r="D82" s="23">
        <v>2029</v>
      </c>
      <c r="E82" s="22">
        <v>1</v>
      </c>
      <c r="F82" s="24"/>
    </row>
    <row r="83" spans="1:6">
      <c r="A83" s="21" t="s">
        <v>11</v>
      </c>
      <c r="B83" s="22" t="s">
        <v>9</v>
      </c>
      <c r="C83" s="23">
        <v>2003</v>
      </c>
      <c r="D83" s="23"/>
      <c r="E83" s="22">
        <v>1</v>
      </c>
      <c r="F83" s="24"/>
    </row>
    <row r="84" spans="1:6">
      <c r="A84" s="21" t="s">
        <v>11</v>
      </c>
      <c r="B84" s="22" t="s">
        <v>9</v>
      </c>
      <c r="C84" s="23">
        <v>2006</v>
      </c>
      <c r="D84" s="23"/>
      <c r="E84" s="22">
        <v>1</v>
      </c>
      <c r="F84" s="24"/>
    </row>
    <row r="85" spans="1:6">
      <c r="A85" s="21" t="s">
        <v>11</v>
      </c>
      <c r="B85" s="22" t="s">
        <v>9</v>
      </c>
      <c r="C85" s="23">
        <v>2007</v>
      </c>
      <c r="D85" s="23"/>
      <c r="E85" s="22">
        <v>1</v>
      </c>
      <c r="F85" s="24"/>
    </row>
    <row r="86" spans="1:6">
      <c r="A86" s="21" t="s">
        <v>11</v>
      </c>
      <c r="B86" s="22" t="s">
        <v>9</v>
      </c>
      <c r="C86" s="23">
        <v>2011</v>
      </c>
      <c r="D86" s="23"/>
      <c r="E86" s="22">
        <v>3</v>
      </c>
      <c r="F86" s="24"/>
    </row>
    <row r="87" spans="1:6">
      <c r="A87" s="21" t="s">
        <v>11</v>
      </c>
      <c r="B87" s="22" t="s">
        <v>9</v>
      </c>
      <c r="C87" s="23">
        <v>2013</v>
      </c>
      <c r="D87" s="23"/>
      <c r="E87" s="22">
        <v>1</v>
      </c>
      <c r="F87" s="24"/>
    </row>
    <row r="88" spans="1:6">
      <c r="A88" s="21" t="s">
        <v>11</v>
      </c>
      <c r="B88" s="22" t="s">
        <v>6</v>
      </c>
      <c r="C88" s="23">
        <v>2020</v>
      </c>
      <c r="D88" s="23"/>
      <c r="E88" s="22">
        <v>1</v>
      </c>
      <c r="F88" s="24"/>
    </row>
    <row r="89" spans="1:6">
      <c r="A89" s="21" t="s">
        <v>11</v>
      </c>
      <c r="B89" s="22" t="s">
        <v>6</v>
      </c>
      <c r="C89" s="23">
        <v>2021</v>
      </c>
      <c r="D89" s="23"/>
      <c r="E89" s="22">
        <v>2</v>
      </c>
      <c r="F89" s="24"/>
    </row>
    <row r="90" spans="1:6">
      <c r="A90" s="21" t="s">
        <v>11</v>
      </c>
      <c r="B90" s="22" t="s">
        <v>6</v>
      </c>
      <c r="C90" s="23">
        <v>2023</v>
      </c>
      <c r="D90" s="23"/>
      <c r="E90" s="22">
        <v>1</v>
      </c>
      <c r="F90" s="25">
        <f>SUM(E77:E90)</f>
        <v>25</v>
      </c>
    </row>
    <row r="91" spans="1:6">
      <c r="A91" s="16" t="s">
        <v>16</v>
      </c>
      <c r="B91" s="17" t="s">
        <v>5</v>
      </c>
      <c r="C91" s="18">
        <v>2022</v>
      </c>
      <c r="D91" s="18"/>
      <c r="E91" s="17">
        <v>1</v>
      </c>
      <c r="F91" s="20">
        <f>E91</f>
        <v>1</v>
      </c>
    </row>
    <row r="92" spans="1:6">
      <c r="A92" s="21" t="s">
        <v>12</v>
      </c>
      <c r="B92" s="22" t="s">
        <v>5</v>
      </c>
      <c r="C92" s="23">
        <v>2018</v>
      </c>
      <c r="D92" s="23">
        <v>2024</v>
      </c>
      <c r="E92" s="22">
        <v>25</v>
      </c>
      <c r="F92" s="24"/>
    </row>
    <row r="93" spans="1:6">
      <c r="A93" s="21" t="s">
        <v>12</v>
      </c>
      <c r="B93" s="22" t="s">
        <v>5</v>
      </c>
      <c r="C93" s="23">
        <v>2019</v>
      </c>
      <c r="D93" s="23">
        <v>2024</v>
      </c>
      <c r="E93" s="22">
        <v>3</v>
      </c>
      <c r="F93" s="24"/>
    </row>
    <row r="94" spans="1:6">
      <c r="A94" s="21" t="s">
        <v>12</v>
      </c>
      <c r="B94" s="22" t="s">
        <v>5</v>
      </c>
      <c r="C94" s="23">
        <v>2019</v>
      </c>
      <c r="D94" s="23">
        <v>2025</v>
      </c>
      <c r="E94" s="22">
        <v>13</v>
      </c>
      <c r="F94" s="24"/>
    </row>
    <row r="95" spans="1:6">
      <c r="A95" s="21" t="s">
        <v>12</v>
      </c>
      <c r="B95" s="22" t="s">
        <v>5</v>
      </c>
      <c r="C95" s="23">
        <v>2020</v>
      </c>
      <c r="D95" s="23">
        <v>2024</v>
      </c>
      <c r="E95" s="22">
        <v>1</v>
      </c>
      <c r="F95" s="24"/>
    </row>
    <row r="96" spans="1:6">
      <c r="A96" s="21" t="s">
        <v>12</v>
      </c>
      <c r="B96" s="22" t="s">
        <v>5</v>
      </c>
      <c r="C96" s="23">
        <v>2020</v>
      </c>
      <c r="D96" s="23">
        <v>2025</v>
      </c>
      <c r="E96" s="22">
        <v>1</v>
      </c>
      <c r="F96" s="24"/>
    </row>
    <row r="97" spans="1:6">
      <c r="A97" s="21" t="s">
        <v>12</v>
      </c>
      <c r="B97" s="22" t="s">
        <v>5</v>
      </c>
      <c r="C97" s="23">
        <v>2020</v>
      </c>
      <c r="D97" s="23">
        <v>2026</v>
      </c>
      <c r="E97" s="22">
        <v>4</v>
      </c>
      <c r="F97" s="24"/>
    </row>
    <row r="98" spans="1:6">
      <c r="A98" s="21" t="s">
        <v>12</v>
      </c>
      <c r="B98" s="22" t="s">
        <v>5</v>
      </c>
      <c r="C98" s="23">
        <v>2021</v>
      </c>
      <c r="D98" s="23">
        <v>2024</v>
      </c>
      <c r="E98" s="22">
        <v>3</v>
      </c>
      <c r="F98" s="24"/>
    </row>
    <row r="99" spans="1:6">
      <c r="A99" s="21" t="s">
        <v>12</v>
      </c>
      <c r="B99" s="22" t="s">
        <v>5</v>
      </c>
      <c r="C99" s="23">
        <v>2022</v>
      </c>
      <c r="D99" s="23">
        <v>2024</v>
      </c>
      <c r="E99" s="22">
        <v>8</v>
      </c>
      <c r="F99" s="24"/>
    </row>
    <row r="100" spans="1:6">
      <c r="A100" s="21" t="s">
        <v>12</v>
      </c>
      <c r="B100" s="22" t="s">
        <v>5</v>
      </c>
      <c r="C100" s="23">
        <v>2022</v>
      </c>
      <c r="D100" s="23">
        <v>2027</v>
      </c>
      <c r="E100" s="22">
        <v>1</v>
      </c>
      <c r="F100" s="24"/>
    </row>
    <row r="101" spans="1:6">
      <c r="A101" s="21" t="s">
        <v>12</v>
      </c>
      <c r="B101" s="22" t="s">
        <v>5</v>
      </c>
      <c r="C101" s="23">
        <v>2022</v>
      </c>
      <c r="D101" s="23">
        <v>2028</v>
      </c>
      <c r="E101" s="22">
        <v>6</v>
      </c>
      <c r="F101" s="24"/>
    </row>
    <row r="102" spans="1:6">
      <c r="A102" s="21" t="s">
        <v>12</v>
      </c>
      <c r="B102" s="22" t="s">
        <v>5</v>
      </c>
      <c r="C102" s="23">
        <v>2023</v>
      </c>
      <c r="D102" s="23"/>
      <c r="E102" s="22">
        <v>1</v>
      </c>
      <c r="F102" s="24"/>
    </row>
    <row r="103" spans="1:6">
      <c r="A103" s="21" t="s">
        <v>12</v>
      </c>
      <c r="B103" s="22" t="s">
        <v>5</v>
      </c>
      <c r="C103" s="23">
        <v>2023</v>
      </c>
      <c r="D103" s="23">
        <v>2024</v>
      </c>
      <c r="E103" s="22">
        <v>7</v>
      </c>
      <c r="F103" s="24"/>
    </row>
    <row r="104" spans="1:6">
      <c r="A104" s="21" t="s">
        <v>12</v>
      </c>
      <c r="B104" s="22" t="s">
        <v>5</v>
      </c>
      <c r="C104" s="23">
        <v>2023</v>
      </c>
      <c r="D104" s="23">
        <v>2025</v>
      </c>
      <c r="E104" s="22">
        <v>4</v>
      </c>
      <c r="F104" s="24"/>
    </row>
    <row r="105" spans="1:6">
      <c r="A105" s="21" t="s">
        <v>12</v>
      </c>
      <c r="B105" s="22" t="s">
        <v>5</v>
      </c>
      <c r="C105" s="23">
        <v>2023</v>
      </c>
      <c r="D105" s="23">
        <v>2026</v>
      </c>
      <c r="E105" s="22">
        <v>1</v>
      </c>
      <c r="F105" s="24"/>
    </row>
    <row r="106" spans="1:6">
      <c r="A106" s="21" t="s">
        <v>12</v>
      </c>
      <c r="B106" s="22" t="s">
        <v>5</v>
      </c>
      <c r="C106" s="23">
        <v>2023</v>
      </c>
      <c r="D106" s="23">
        <v>2029</v>
      </c>
      <c r="E106" s="22">
        <v>8</v>
      </c>
      <c r="F106" s="24"/>
    </row>
    <row r="107" spans="1:6">
      <c r="A107" s="21" t="s">
        <v>12</v>
      </c>
      <c r="B107" s="22" t="s">
        <v>9</v>
      </c>
      <c r="C107" s="23">
        <v>2002</v>
      </c>
      <c r="D107" s="23"/>
      <c r="E107" s="22">
        <v>1</v>
      </c>
      <c r="F107" s="24"/>
    </row>
    <row r="108" spans="1:6">
      <c r="A108" s="21" t="s">
        <v>12</v>
      </c>
      <c r="B108" s="22" t="s">
        <v>9</v>
      </c>
      <c r="C108" s="23">
        <v>2006</v>
      </c>
      <c r="D108" s="23"/>
      <c r="E108" s="22">
        <v>1</v>
      </c>
      <c r="F108" s="24"/>
    </row>
    <row r="109" spans="1:6">
      <c r="A109" s="21" t="s">
        <v>12</v>
      </c>
      <c r="B109" s="22" t="s">
        <v>9</v>
      </c>
      <c r="C109" s="23">
        <v>2008</v>
      </c>
      <c r="D109" s="23"/>
      <c r="E109" s="22">
        <v>2</v>
      </c>
      <c r="F109" s="24"/>
    </row>
    <row r="110" spans="1:6">
      <c r="A110" s="21" t="s">
        <v>12</v>
      </c>
      <c r="B110" s="22" t="s">
        <v>9</v>
      </c>
      <c r="C110" s="23">
        <v>2009</v>
      </c>
      <c r="D110" s="23"/>
      <c r="E110" s="22">
        <v>1</v>
      </c>
      <c r="F110" s="24"/>
    </row>
    <row r="111" spans="1:6">
      <c r="A111" s="21" t="s">
        <v>12</v>
      </c>
      <c r="B111" s="22" t="s">
        <v>9</v>
      </c>
      <c r="C111" s="23">
        <v>2010</v>
      </c>
      <c r="D111" s="23"/>
      <c r="E111" s="22">
        <v>2</v>
      </c>
      <c r="F111" s="24"/>
    </row>
    <row r="112" spans="1:6">
      <c r="A112" s="21" t="s">
        <v>12</v>
      </c>
      <c r="B112" s="22" t="s">
        <v>6</v>
      </c>
      <c r="C112" s="23">
        <v>2019</v>
      </c>
      <c r="D112" s="23"/>
      <c r="E112" s="22">
        <v>5</v>
      </c>
      <c r="F112" s="24"/>
    </row>
    <row r="113" spans="1:6">
      <c r="A113" s="21" t="s">
        <v>12</v>
      </c>
      <c r="B113" s="22" t="s">
        <v>6</v>
      </c>
      <c r="C113" s="23" t="s">
        <v>578</v>
      </c>
      <c r="D113" s="23"/>
      <c r="E113" s="22">
        <v>7</v>
      </c>
      <c r="F113" s="24"/>
    </row>
    <row r="114" spans="1:6">
      <c r="A114" s="21" t="s">
        <v>12</v>
      </c>
      <c r="B114" s="22" t="s">
        <v>6</v>
      </c>
      <c r="C114" s="23" t="s">
        <v>579</v>
      </c>
      <c r="D114" s="23"/>
      <c r="E114" s="22">
        <v>6</v>
      </c>
      <c r="F114" s="24"/>
    </row>
    <row r="115" spans="1:6">
      <c r="A115" s="21" t="s">
        <v>12</v>
      </c>
      <c r="B115" s="22" t="s">
        <v>6</v>
      </c>
      <c r="C115" s="23" t="s">
        <v>580</v>
      </c>
      <c r="D115" s="23"/>
      <c r="E115" s="22">
        <v>1</v>
      </c>
      <c r="F115" s="25">
        <f>SUM(E92:E115)</f>
        <v>112</v>
      </c>
    </row>
    <row r="116" spans="1:6">
      <c r="A116" s="16" t="s">
        <v>13</v>
      </c>
      <c r="B116" s="17" t="s">
        <v>8</v>
      </c>
      <c r="C116" s="18" t="s">
        <v>579</v>
      </c>
      <c r="D116" s="18" t="s">
        <v>581</v>
      </c>
      <c r="E116" s="17">
        <v>1</v>
      </c>
    </row>
    <row r="117" spans="1:6">
      <c r="A117" s="4" t="s">
        <v>13</v>
      </c>
      <c r="B117" s="3" t="s">
        <v>8</v>
      </c>
      <c r="C117" s="7" t="s">
        <v>580</v>
      </c>
      <c r="D117" s="7" t="s">
        <v>582</v>
      </c>
      <c r="E117" s="3">
        <v>1</v>
      </c>
    </row>
    <row r="118" spans="1:6">
      <c r="A118" s="4" t="s">
        <v>13</v>
      </c>
      <c r="B118" s="3" t="s">
        <v>5</v>
      </c>
      <c r="C118" s="7" t="s">
        <v>579</v>
      </c>
      <c r="D118" s="7"/>
      <c r="E118" s="3">
        <v>2</v>
      </c>
    </row>
    <row r="119" spans="1:6">
      <c r="A119" s="4" t="s">
        <v>13</v>
      </c>
      <c r="B119" s="3" t="s">
        <v>6</v>
      </c>
      <c r="C119" s="7" t="s">
        <v>578</v>
      </c>
      <c r="D119" s="7"/>
      <c r="E119" s="3">
        <v>1</v>
      </c>
      <c r="F119" s="15">
        <f>SUM(E116:E119)</f>
        <v>5</v>
      </c>
    </row>
    <row r="120" spans="1:6">
      <c r="A120" s="8" t="s">
        <v>583</v>
      </c>
      <c r="B120" s="5"/>
      <c r="C120" s="5"/>
      <c r="D120" s="5"/>
      <c r="E120" s="5">
        <v>557</v>
      </c>
    </row>
    <row r="122" spans="1:6">
      <c r="A122" s="1" t="s">
        <v>589</v>
      </c>
    </row>
  </sheetData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2"/>
  <sheetViews>
    <sheetView zoomScale="90" zoomScaleNormal="90" workbookViewId="0">
      <selection activeCell="E369" sqref="E369"/>
    </sheetView>
  </sheetViews>
  <sheetFormatPr defaultColWidth="9.140625" defaultRowHeight="12.75"/>
  <cols>
    <col min="1" max="1" width="10.28515625" style="1" bestFit="1" customWidth="1"/>
    <col min="2" max="2" width="13.140625" style="1" bestFit="1" customWidth="1"/>
    <col min="3" max="3" width="86" style="1" bestFit="1" customWidth="1"/>
    <col min="4" max="4" width="14.42578125" style="1" bestFit="1" customWidth="1"/>
    <col min="5" max="5" width="12.7109375" style="1" bestFit="1" customWidth="1"/>
    <col min="6" max="6" width="28.5703125" style="1" bestFit="1" customWidth="1"/>
    <col min="7" max="16384" width="9.140625" style="1"/>
  </cols>
  <sheetData>
    <row r="1" spans="1:6">
      <c r="A1" s="2" t="s">
        <v>588</v>
      </c>
    </row>
    <row r="3" spans="1:6">
      <c r="A3" s="5" t="s">
        <v>0</v>
      </c>
      <c r="B3" s="5" t="s">
        <v>577</v>
      </c>
      <c r="C3" s="5" t="s">
        <v>1</v>
      </c>
      <c r="D3" s="5" t="s">
        <v>17</v>
      </c>
      <c r="E3" s="5" t="s">
        <v>18</v>
      </c>
      <c r="F3" s="5" t="s">
        <v>586</v>
      </c>
    </row>
    <row r="4" spans="1:6">
      <c r="A4" s="4" t="s">
        <v>20</v>
      </c>
      <c r="B4" s="3" t="s">
        <v>21</v>
      </c>
      <c r="C4" s="3" t="s">
        <v>5</v>
      </c>
      <c r="D4" s="6">
        <v>45110</v>
      </c>
      <c r="E4" s="6">
        <v>45840</v>
      </c>
      <c r="F4" s="3"/>
    </row>
    <row r="5" spans="1:6">
      <c r="A5" s="4" t="s">
        <v>20</v>
      </c>
      <c r="B5" s="3" t="s">
        <v>22</v>
      </c>
      <c r="C5" s="3" t="s">
        <v>5</v>
      </c>
      <c r="D5" s="6">
        <v>44075</v>
      </c>
      <c r="E5" s="6">
        <v>46265</v>
      </c>
      <c r="F5" s="3"/>
    </row>
    <row r="6" spans="1:6">
      <c r="A6" s="4" t="s">
        <v>20</v>
      </c>
      <c r="B6" s="3" t="s">
        <v>23</v>
      </c>
      <c r="C6" s="3" t="s">
        <v>5</v>
      </c>
      <c r="D6" s="6">
        <v>44317</v>
      </c>
      <c r="E6" s="6">
        <v>46507</v>
      </c>
      <c r="F6" s="3"/>
    </row>
    <row r="7" spans="1:6">
      <c r="A7" s="4" t="s">
        <v>20</v>
      </c>
      <c r="B7" s="3" t="s">
        <v>24</v>
      </c>
      <c r="C7" s="3" t="s">
        <v>5</v>
      </c>
      <c r="D7" s="6">
        <v>45048</v>
      </c>
      <c r="E7" s="3" t="s">
        <v>19</v>
      </c>
      <c r="F7" s="3"/>
    </row>
    <row r="8" spans="1:6">
      <c r="A8" s="4" t="s">
        <v>20</v>
      </c>
      <c r="B8" s="3" t="s">
        <v>25</v>
      </c>
      <c r="C8" s="3" t="s">
        <v>5</v>
      </c>
      <c r="D8" s="6">
        <v>45201</v>
      </c>
      <c r="E8" s="6">
        <v>45931</v>
      </c>
      <c r="F8" s="3"/>
    </row>
    <row r="9" spans="1:6">
      <c r="A9" s="4" t="s">
        <v>20</v>
      </c>
      <c r="B9" s="3" t="s">
        <v>26</v>
      </c>
      <c r="C9" s="3" t="s">
        <v>5</v>
      </c>
      <c r="D9" s="6">
        <v>44713</v>
      </c>
      <c r="E9" s="6">
        <v>46904</v>
      </c>
      <c r="F9" s="3"/>
    </row>
    <row r="10" spans="1:6">
      <c r="A10" s="4" t="s">
        <v>20</v>
      </c>
      <c r="B10" s="3" t="s">
        <v>27</v>
      </c>
      <c r="C10" s="3" t="s">
        <v>5</v>
      </c>
      <c r="D10" s="6">
        <v>43453</v>
      </c>
      <c r="E10" s="6">
        <v>45644</v>
      </c>
      <c r="F10" s="3"/>
    </row>
    <row r="11" spans="1:6">
      <c r="A11" s="4" t="s">
        <v>20</v>
      </c>
      <c r="B11" s="3" t="s">
        <v>28</v>
      </c>
      <c r="C11" s="3" t="s">
        <v>6</v>
      </c>
      <c r="D11" s="6">
        <v>45019</v>
      </c>
      <c r="E11" s="3" t="s">
        <v>19</v>
      </c>
      <c r="F11" s="3"/>
    </row>
    <row r="12" spans="1:6">
      <c r="A12" s="4" t="s">
        <v>20</v>
      </c>
      <c r="B12" s="3" t="s">
        <v>29</v>
      </c>
      <c r="C12" s="3" t="s">
        <v>5</v>
      </c>
      <c r="D12" s="6">
        <v>45201</v>
      </c>
      <c r="E12" s="6">
        <v>46022</v>
      </c>
      <c r="F12" s="3"/>
    </row>
    <row r="13" spans="1:6">
      <c r="A13" s="4" t="s">
        <v>20</v>
      </c>
      <c r="B13" s="3" t="s">
        <v>30</v>
      </c>
      <c r="C13" s="3" t="s">
        <v>6</v>
      </c>
      <c r="D13" s="6">
        <v>45034</v>
      </c>
      <c r="E13" s="3" t="s">
        <v>19</v>
      </c>
      <c r="F13" s="3"/>
    </row>
    <row r="14" spans="1:6">
      <c r="A14" s="4" t="s">
        <v>20</v>
      </c>
      <c r="B14" s="3" t="s">
        <v>31</v>
      </c>
      <c r="C14" s="3" t="s">
        <v>6</v>
      </c>
      <c r="D14" s="6">
        <v>44317</v>
      </c>
      <c r="E14" s="3" t="s">
        <v>19</v>
      </c>
      <c r="F14" s="3"/>
    </row>
    <row r="15" spans="1:6">
      <c r="A15" s="4" t="s">
        <v>20</v>
      </c>
      <c r="B15" s="3" t="s">
        <v>32</v>
      </c>
      <c r="C15" s="3" t="s">
        <v>5</v>
      </c>
      <c r="D15" s="6">
        <v>44470</v>
      </c>
      <c r="E15" s="6">
        <v>45565</v>
      </c>
      <c r="F15" s="3"/>
    </row>
    <row r="16" spans="1:6">
      <c r="A16" s="4" t="s">
        <v>20</v>
      </c>
      <c r="B16" s="3" t="s">
        <v>33</v>
      </c>
      <c r="C16" s="3" t="s">
        <v>5</v>
      </c>
      <c r="D16" s="6">
        <v>45110</v>
      </c>
      <c r="E16" s="6">
        <v>46022</v>
      </c>
      <c r="F16" s="3"/>
    </row>
    <row r="17" spans="1:6">
      <c r="A17" s="4" t="s">
        <v>20</v>
      </c>
      <c r="B17" s="3" t="s">
        <v>34</v>
      </c>
      <c r="C17" s="3" t="s">
        <v>5</v>
      </c>
      <c r="D17" s="6">
        <v>45126</v>
      </c>
      <c r="E17" s="6">
        <v>47317</v>
      </c>
      <c r="F17" s="3"/>
    </row>
    <row r="18" spans="1:6">
      <c r="A18" s="4" t="s">
        <v>20</v>
      </c>
      <c r="B18" s="3" t="s">
        <v>35</v>
      </c>
      <c r="C18" s="3" t="s">
        <v>5</v>
      </c>
      <c r="D18" s="6">
        <v>44958</v>
      </c>
      <c r="E18" s="6">
        <v>45443</v>
      </c>
      <c r="F18" s="3"/>
    </row>
    <row r="19" spans="1:6">
      <c r="A19" s="4" t="s">
        <v>20</v>
      </c>
      <c r="B19" s="3" t="s">
        <v>36</v>
      </c>
      <c r="C19" s="3" t="s">
        <v>5</v>
      </c>
      <c r="D19" s="6">
        <v>43453</v>
      </c>
      <c r="E19" s="6">
        <v>45644</v>
      </c>
      <c r="F19" s="3"/>
    </row>
    <row r="20" spans="1:6">
      <c r="A20" s="4" t="s">
        <v>20</v>
      </c>
      <c r="B20" s="3" t="s">
        <v>37</v>
      </c>
      <c r="C20" s="3" t="s">
        <v>5</v>
      </c>
      <c r="D20" s="6">
        <v>44317</v>
      </c>
      <c r="E20" s="6">
        <v>46507</v>
      </c>
      <c r="F20" s="3"/>
    </row>
    <row r="21" spans="1:6">
      <c r="A21" s="4" t="s">
        <v>20</v>
      </c>
      <c r="B21" s="3" t="s">
        <v>38</v>
      </c>
      <c r="C21" s="3" t="s">
        <v>5</v>
      </c>
      <c r="D21" s="6">
        <v>43453</v>
      </c>
      <c r="E21" s="6">
        <v>45644</v>
      </c>
      <c r="F21" s="3"/>
    </row>
    <row r="22" spans="1:6">
      <c r="A22" s="4" t="s">
        <v>20</v>
      </c>
      <c r="B22" s="3" t="s">
        <v>39</v>
      </c>
      <c r="C22" s="3" t="s">
        <v>5</v>
      </c>
      <c r="D22" s="6">
        <v>45058</v>
      </c>
      <c r="E22" s="6">
        <v>46022</v>
      </c>
      <c r="F22" s="3"/>
    </row>
    <row r="23" spans="1:6">
      <c r="A23" s="4" t="s">
        <v>20</v>
      </c>
      <c r="B23" s="3" t="s">
        <v>40</v>
      </c>
      <c r="C23" s="3" t="s">
        <v>5</v>
      </c>
      <c r="D23" s="6">
        <v>43453</v>
      </c>
      <c r="E23" s="6">
        <v>45644</v>
      </c>
      <c r="F23" s="3"/>
    </row>
    <row r="24" spans="1:6">
      <c r="A24" s="4" t="s">
        <v>20</v>
      </c>
      <c r="B24" s="3" t="s">
        <v>41</v>
      </c>
      <c r="C24" s="3" t="s">
        <v>5</v>
      </c>
      <c r="D24" s="6">
        <v>43453</v>
      </c>
      <c r="E24" s="6">
        <v>45644</v>
      </c>
      <c r="F24" s="3"/>
    </row>
    <row r="25" spans="1:6">
      <c r="A25" s="4" t="s">
        <v>20</v>
      </c>
      <c r="B25" s="3" t="s">
        <v>42</v>
      </c>
      <c r="C25" s="3" t="s">
        <v>5</v>
      </c>
      <c r="D25" s="6">
        <v>44713</v>
      </c>
      <c r="E25" s="6">
        <v>46904</v>
      </c>
      <c r="F25" s="3"/>
    </row>
    <row r="26" spans="1:6">
      <c r="A26" s="4" t="s">
        <v>20</v>
      </c>
      <c r="B26" s="3" t="s">
        <v>43</v>
      </c>
      <c r="C26" s="3" t="s">
        <v>5</v>
      </c>
      <c r="D26" s="6">
        <v>43709</v>
      </c>
      <c r="E26" s="6">
        <v>45900</v>
      </c>
      <c r="F26" s="3"/>
    </row>
    <row r="27" spans="1:6">
      <c r="A27" s="4" t="s">
        <v>20</v>
      </c>
      <c r="B27" s="3" t="s">
        <v>44</v>
      </c>
      <c r="C27" s="3" t="s">
        <v>5</v>
      </c>
      <c r="D27" s="6">
        <v>43453</v>
      </c>
      <c r="E27" s="6">
        <v>45644</v>
      </c>
      <c r="F27" s="3"/>
    </row>
    <row r="28" spans="1:6">
      <c r="A28" s="4" t="s">
        <v>20</v>
      </c>
      <c r="B28" s="3" t="s">
        <v>45</v>
      </c>
      <c r="C28" s="3" t="s">
        <v>5</v>
      </c>
      <c r="D28" s="6">
        <v>45078</v>
      </c>
      <c r="E28" s="6">
        <v>47269</v>
      </c>
      <c r="F28" s="3"/>
    </row>
    <row r="29" spans="1:6">
      <c r="A29" s="4" t="s">
        <v>20</v>
      </c>
      <c r="B29" s="3" t="s">
        <v>46</v>
      </c>
      <c r="C29" s="3" t="s">
        <v>6</v>
      </c>
      <c r="D29" s="6">
        <v>44743</v>
      </c>
      <c r="E29" s="3" t="s">
        <v>19</v>
      </c>
      <c r="F29" s="3"/>
    </row>
    <row r="30" spans="1:6">
      <c r="A30" s="4" t="s">
        <v>20</v>
      </c>
      <c r="B30" s="3" t="s">
        <v>47</v>
      </c>
      <c r="C30" s="3" t="s">
        <v>5</v>
      </c>
      <c r="D30" s="6">
        <v>44881</v>
      </c>
      <c r="E30" s="6">
        <v>47072</v>
      </c>
      <c r="F30" s="3"/>
    </row>
    <row r="31" spans="1:6">
      <c r="A31" s="4" t="s">
        <v>20</v>
      </c>
      <c r="B31" s="3" t="s">
        <v>48</v>
      </c>
      <c r="C31" s="3" t="s">
        <v>5</v>
      </c>
      <c r="D31" s="6">
        <v>43453</v>
      </c>
      <c r="E31" s="6">
        <v>45644</v>
      </c>
      <c r="F31" s="3"/>
    </row>
    <row r="32" spans="1:6">
      <c r="A32" s="4" t="s">
        <v>20</v>
      </c>
      <c r="B32" s="3" t="s">
        <v>49</v>
      </c>
      <c r="C32" s="3" t="s">
        <v>5</v>
      </c>
      <c r="D32" s="6">
        <v>45065</v>
      </c>
      <c r="E32" s="6">
        <v>46022</v>
      </c>
      <c r="F32" s="3"/>
    </row>
    <row r="33" spans="1:6">
      <c r="A33" s="4" t="s">
        <v>20</v>
      </c>
      <c r="B33" s="3" t="s">
        <v>50</v>
      </c>
      <c r="C33" s="3" t="s">
        <v>5</v>
      </c>
      <c r="D33" s="6">
        <v>45061</v>
      </c>
      <c r="E33" s="6">
        <v>45975</v>
      </c>
      <c r="F33" s="3"/>
    </row>
    <row r="34" spans="1:6">
      <c r="A34" s="4" t="s">
        <v>20</v>
      </c>
      <c r="B34" s="3" t="s">
        <v>51</v>
      </c>
      <c r="C34" s="3" t="s">
        <v>5</v>
      </c>
      <c r="D34" s="6">
        <v>43453</v>
      </c>
      <c r="E34" s="6">
        <v>45644</v>
      </c>
      <c r="F34" s="3"/>
    </row>
    <row r="35" spans="1:6">
      <c r="A35" s="4" t="s">
        <v>20</v>
      </c>
      <c r="B35" s="3" t="s">
        <v>52</v>
      </c>
      <c r="C35" s="3" t="s">
        <v>5</v>
      </c>
      <c r="D35" s="6">
        <v>45048</v>
      </c>
      <c r="E35" s="3" t="s">
        <v>19</v>
      </c>
      <c r="F35" s="3"/>
    </row>
    <row r="36" spans="1:6">
      <c r="A36" s="4" t="s">
        <v>20</v>
      </c>
      <c r="B36" s="3" t="s">
        <v>53</v>
      </c>
      <c r="C36" s="3" t="s">
        <v>5</v>
      </c>
      <c r="D36" s="6">
        <v>43453</v>
      </c>
      <c r="E36" s="6">
        <v>45644</v>
      </c>
      <c r="F36" s="3"/>
    </row>
    <row r="37" spans="1:6">
      <c r="A37" s="4" t="s">
        <v>20</v>
      </c>
      <c r="B37" s="3" t="s">
        <v>54</v>
      </c>
      <c r="C37" s="3" t="s">
        <v>5</v>
      </c>
      <c r="D37" s="6">
        <v>45048</v>
      </c>
      <c r="E37" s="3" t="s">
        <v>19</v>
      </c>
      <c r="F37" s="3"/>
    </row>
    <row r="38" spans="1:6">
      <c r="A38" s="4" t="s">
        <v>20</v>
      </c>
      <c r="B38" s="3" t="s">
        <v>55</v>
      </c>
      <c r="C38" s="3" t="s">
        <v>5</v>
      </c>
      <c r="D38" s="6">
        <v>43453</v>
      </c>
      <c r="E38" s="6">
        <v>45644</v>
      </c>
      <c r="F38" s="3"/>
    </row>
    <row r="39" spans="1:6">
      <c r="A39" s="4" t="s">
        <v>20</v>
      </c>
      <c r="B39" s="3" t="s">
        <v>56</v>
      </c>
      <c r="C39" s="3" t="s">
        <v>5</v>
      </c>
      <c r="D39" s="6">
        <v>45180</v>
      </c>
      <c r="E39" s="6">
        <v>46275</v>
      </c>
      <c r="F39" s="3"/>
    </row>
    <row r="40" spans="1:6">
      <c r="A40" s="4" t="s">
        <v>20</v>
      </c>
      <c r="B40" s="3" t="s">
        <v>57</v>
      </c>
      <c r="C40" s="3" t="s">
        <v>5</v>
      </c>
      <c r="D40" s="6">
        <v>44075</v>
      </c>
      <c r="E40" s="6">
        <v>46265</v>
      </c>
      <c r="F40" s="3"/>
    </row>
    <row r="41" spans="1:6">
      <c r="A41" s="4" t="s">
        <v>20</v>
      </c>
      <c r="B41" s="3" t="s">
        <v>58</v>
      </c>
      <c r="C41" s="3" t="s">
        <v>5</v>
      </c>
      <c r="D41" s="6">
        <v>45127</v>
      </c>
      <c r="E41" s="6">
        <v>47318</v>
      </c>
      <c r="F41" s="3"/>
    </row>
    <row r="42" spans="1:6">
      <c r="A42" s="4" t="s">
        <v>20</v>
      </c>
      <c r="B42" s="3" t="s">
        <v>59</v>
      </c>
      <c r="C42" s="3" t="s">
        <v>6</v>
      </c>
      <c r="D42" s="6">
        <v>44986</v>
      </c>
      <c r="E42" s="3" t="s">
        <v>19</v>
      </c>
      <c r="F42" s="3"/>
    </row>
    <row r="43" spans="1:6">
      <c r="A43" s="4" t="s">
        <v>20</v>
      </c>
      <c r="B43" s="3" t="s">
        <v>60</v>
      </c>
      <c r="C43" s="3" t="s">
        <v>5</v>
      </c>
      <c r="D43" s="6">
        <v>43453</v>
      </c>
      <c r="E43" s="6">
        <v>45644</v>
      </c>
      <c r="F43" s="3"/>
    </row>
    <row r="44" spans="1:6">
      <c r="A44" s="4" t="s">
        <v>20</v>
      </c>
      <c r="B44" s="3" t="s">
        <v>61</v>
      </c>
      <c r="C44" s="3" t="s">
        <v>6</v>
      </c>
      <c r="D44" s="6">
        <v>44986</v>
      </c>
      <c r="E44" s="3" t="s">
        <v>19</v>
      </c>
      <c r="F44" s="3"/>
    </row>
    <row r="45" spans="1:6">
      <c r="A45" s="4" t="s">
        <v>20</v>
      </c>
      <c r="B45" s="3" t="s">
        <v>62</v>
      </c>
      <c r="C45" s="3" t="s">
        <v>5</v>
      </c>
      <c r="D45" s="6">
        <v>44897</v>
      </c>
      <c r="E45" s="6">
        <v>45992</v>
      </c>
      <c r="F45" s="3"/>
    </row>
    <row r="46" spans="1:6">
      <c r="A46" s="4" t="s">
        <v>20</v>
      </c>
      <c r="B46" s="3" t="s">
        <v>63</v>
      </c>
      <c r="C46" s="3" t="s">
        <v>5</v>
      </c>
      <c r="D46" s="6">
        <v>43453</v>
      </c>
      <c r="E46" s="6">
        <v>45644</v>
      </c>
      <c r="F46" s="3"/>
    </row>
    <row r="47" spans="1:6">
      <c r="A47" s="4" t="s">
        <v>20</v>
      </c>
      <c r="B47" s="3" t="s">
        <v>64</v>
      </c>
      <c r="C47" s="3" t="s">
        <v>5</v>
      </c>
      <c r="D47" s="6">
        <v>44927</v>
      </c>
      <c r="E47" s="6">
        <v>46387</v>
      </c>
      <c r="F47" s="3"/>
    </row>
    <row r="48" spans="1:6">
      <c r="A48" s="4" t="s">
        <v>20</v>
      </c>
      <c r="B48" s="3" t="s">
        <v>65</v>
      </c>
      <c r="C48" s="3" t="s">
        <v>5</v>
      </c>
      <c r="D48" s="6">
        <v>44378</v>
      </c>
      <c r="E48" s="6">
        <v>46568</v>
      </c>
      <c r="F48" s="3"/>
    </row>
    <row r="49" spans="1:6">
      <c r="A49" s="4" t="s">
        <v>20</v>
      </c>
      <c r="B49" s="3" t="s">
        <v>66</v>
      </c>
      <c r="C49" s="3" t="s">
        <v>5</v>
      </c>
      <c r="D49" s="6">
        <v>45244</v>
      </c>
      <c r="E49" s="6">
        <v>45609</v>
      </c>
      <c r="F49" s="3"/>
    </row>
    <row r="50" spans="1:6">
      <c r="A50" s="4" t="s">
        <v>20</v>
      </c>
      <c r="B50" s="3" t="s">
        <v>67</v>
      </c>
      <c r="C50" s="3" t="s">
        <v>5</v>
      </c>
      <c r="D50" s="6">
        <v>43453</v>
      </c>
      <c r="E50" s="6">
        <v>45644</v>
      </c>
      <c r="F50" s="3"/>
    </row>
    <row r="51" spans="1:6">
      <c r="A51" s="4" t="s">
        <v>20</v>
      </c>
      <c r="B51" s="3" t="s">
        <v>68</v>
      </c>
      <c r="C51" s="3" t="s">
        <v>5</v>
      </c>
      <c r="D51" s="6">
        <v>43627</v>
      </c>
      <c r="E51" s="6">
        <v>45818</v>
      </c>
      <c r="F51" s="3"/>
    </row>
    <row r="52" spans="1:6">
      <c r="A52" s="4" t="s">
        <v>20</v>
      </c>
      <c r="B52" s="3" t="s">
        <v>69</v>
      </c>
      <c r="C52" s="3" t="s">
        <v>6</v>
      </c>
      <c r="D52" s="6">
        <v>44805</v>
      </c>
      <c r="E52" s="3" t="s">
        <v>19</v>
      </c>
      <c r="F52" s="3"/>
    </row>
    <row r="53" spans="1:6">
      <c r="A53" s="4" t="s">
        <v>20</v>
      </c>
      <c r="B53" s="3" t="s">
        <v>70</v>
      </c>
      <c r="C53" s="3" t="s">
        <v>5</v>
      </c>
      <c r="D53" s="6">
        <v>45048</v>
      </c>
      <c r="E53" s="3" t="s">
        <v>19</v>
      </c>
      <c r="F53" s="3"/>
    </row>
    <row r="54" spans="1:6">
      <c r="A54" s="4" t="s">
        <v>20</v>
      </c>
      <c r="B54" s="3" t="s">
        <v>71</v>
      </c>
      <c r="C54" s="3" t="s">
        <v>5</v>
      </c>
      <c r="D54" s="6">
        <v>45048</v>
      </c>
      <c r="E54" s="3" t="s">
        <v>19</v>
      </c>
      <c r="F54" s="3"/>
    </row>
    <row r="55" spans="1:6">
      <c r="A55" s="4" t="s">
        <v>20</v>
      </c>
      <c r="B55" s="3" t="s">
        <v>72</v>
      </c>
      <c r="C55" s="3" t="s">
        <v>5</v>
      </c>
      <c r="D55" s="6">
        <v>44927</v>
      </c>
      <c r="E55" s="6">
        <v>45657</v>
      </c>
      <c r="F55" s="3"/>
    </row>
    <row r="56" spans="1:6">
      <c r="A56" s="4" t="s">
        <v>20</v>
      </c>
      <c r="B56" s="3" t="s">
        <v>73</v>
      </c>
      <c r="C56" s="3" t="s">
        <v>5</v>
      </c>
      <c r="D56" s="6">
        <v>43453</v>
      </c>
      <c r="E56" s="6">
        <v>45644</v>
      </c>
      <c r="F56" s="3"/>
    </row>
    <row r="57" spans="1:6">
      <c r="A57" s="4" t="s">
        <v>20</v>
      </c>
      <c r="B57" s="3" t="s">
        <v>74</v>
      </c>
      <c r="C57" s="3" t="s">
        <v>5</v>
      </c>
      <c r="D57" s="6">
        <v>43453</v>
      </c>
      <c r="E57" s="6">
        <v>45644</v>
      </c>
      <c r="F57" s="3"/>
    </row>
    <row r="58" spans="1:6">
      <c r="A58" s="4" t="s">
        <v>20</v>
      </c>
      <c r="B58" s="3" t="s">
        <v>75</v>
      </c>
      <c r="C58" s="3" t="s">
        <v>5</v>
      </c>
      <c r="D58" s="6">
        <v>45048</v>
      </c>
      <c r="E58" s="3" t="s">
        <v>19</v>
      </c>
      <c r="F58" s="3"/>
    </row>
    <row r="59" spans="1:6">
      <c r="A59" s="4" t="s">
        <v>20</v>
      </c>
      <c r="B59" s="3" t="s">
        <v>76</v>
      </c>
      <c r="C59" s="3" t="s">
        <v>5</v>
      </c>
      <c r="D59" s="6">
        <v>45232</v>
      </c>
      <c r="E59" s="6">
        <v>45597</v>
      </c>
      <c r="F59" s="3"/>
    </row>
    <row r="60" spans="1:6">
      <c r="A60" s="4" t="s">
        <v>20</v>
      </c>
      <c r="B60" s="3" t="s">
        <v>77</v>
      </c>
      <c r="C60" s="3" t="s">
        <v>5</v>
      </c>
      <c r="D60" s="6">
        <v>45127</v>
      </c>
      <c r="E60" s="6">
        <v>47318</v>
      </c>
      <c r="F60" s="3"/>
    </row>
    <row r="61" spans="1:6">
      <c r="A61" s="4" t="s">
        <v>20</v>
      </c>
      <c r="B61" s="3" t="s">
        <v>78</v>
      </c>
      <c r="C61" s="3" t="s">
        <v>5</v>
      </c>
      <c r="D61" s="6">
        <v>43453</v>
      </c>
      <c r="E61" s="6">
        <v>45644</v>
      </c>
      <c r="F61" s="3"/>
    </row>
    <row r="62" spans="1:6">
      <c r="A62" s="4" t="s">
        <v>20</v>
      </c>
      <c r="B62" s="3" t="s">
        <v>79</v>
      </c>
      <c r="C62" s="3" t="s">
        <v>5</v>
      </c>
      <c r="D62" s="6">
        <v>43586</v>
      </c>
      <c r="E62" s="6">
        <v>45777</v>
      </c>
      <c r="F62" s="3"/>
    </row>
    <row r="63" spans="1:6">
      <c r="A63" s="4" t="s">
        <v>20</v>
      </c>
      <c r="B63" s="3" t="s">
        <v>80</v>
      </c>
      <c r="C63" s="3" t="s">
        <v>5</v>
      </c>
      <c r="D63" s="6">
        <v>44805</v>
      </c>
      <c r="E63" s="6">
        <v>45838</v>
      </c>
      <c r="F63" s="3"/>
    </row>
    <row r="64" spans="1:6">
      <c r="A64" s="4" t="s">
        <v>20</v>
      </c>
      <c r="B64" s="3" t="s">
        <v>81</v>
      </c>
      <c r="C64" s="3" t="s">
        <v>5</v>
      </c>
      <c r="D64" s="6">
        <v>44075</v>
      </c>
      <c r="E64" s="6">
        <v>46265</v>
      </c>
      <c r="F64" s="3" t="s">
        <v>587</v>
      </c>
    </row>
    <row r="65" spans="1:6">
      <c r="A65" s="4" t="s">
        <v>20</v>
      </c>
      <c r="B65" s="3" t="s">
        <v>82</v>
      </c>
      <c r="C65" s="3" t="s">
        <v>5</v>
      </c>
      <c r="D65" s="6">
        <v>44348</v>
      </c>
      <c r="E65" s="6">
        <v>46538</v>
      </c>
      <c r="F65" s="3"/>
    </row>
    <row r="66" spans="1:6">
      <c r="A66" s="4" t="s">
        <v>20</v>
      </c>
      <c r="B66" s="3" t="s">
        <v>83</v>
      </c>
      <c r="C66" s="3" t="s">
        <v>5</v>
      </c>
      <c r="D66" s="6">
        <v>45078</v>
      </c>
      <c r="E66" s="3" t="s">
        <v>19</v>
      </c>
      <c r="F66" s="3"/>
    </row>
    <row r="67" spans="1:6">
      <c r="A67" s="4" t="s">
        <v>20</v>
      </c>
      <c r="B67" s="3" t="s">
        <v>84</v>
      </c>
      <c r="C67" s="3" t="s">
        <v>5</v>
      </c>
      <c r="D67" s="6">
        <v>43453</v>
      </c>
      <c r="E67" s="6">
        <v>45644</v>
      </c>
      <c r="F67" s="3"/>
    </row>
    <row r="68" spans="1:6">
      <c r="A68" s="4" t="s">
        <v>20</v>
      </c>
      <c r="B68" s="3" t="s">
        <v>85</v>
      </c>
      <c r="C68" s="3" t="s">
        <v>5</v>
      </c>
      <c r="D68" s="6">
        <v>45064</v>
      </c>
      <c r="E68" s="6">
        <v>45429</v>
      </c>
      <c r="F68" s="3"/>
    </row>
    <row r="69" spans="1:6">
      <c r="A69" s="4" t="s">
        <v>20</v>
      </c>
      <c r="B69" s="3" t="s">
        <v>86</v>
      </c>
      <c r="C69" s="3" t="s">
        <v>5</v>
      </c>
      <c r="D69" s="6">
        <v>43906</v>
      </c>
      <c r="E69" s="6">
        <v>46096</v>
      </c>
      <c r="F69" s="3"/>
    </row>
    <row r="70" spans="1:6">
      <c r="A70" s="4" t="s">
        <v>20</v>
      </c>
      <c r="B70" s="3" t="s">
        <v>87</v>
      </c>
      <c r="C70" s="3" t="s">
        <v>5</v>
      </c>
      <c r="D70" s="6">
        <v>43453</v>
      </c>
      <c r="E70" s="6">
        <v>45644</v>
      </c>
      <c r="F70" s="3"/>
    </row>
    <row r="71" spans="1:6">
      <c r="A71" s="4" t="s">
        <v>20</v>
      </c>
      <c r="B71" s="3" t="s">
        <v>88</v>
      </c>
      <c r="C71" s="3" t="s">
        <v>5</v>
      </c>
      <c r="D71" s="6">
        <v>44378</v>
      </c>
      <c r="E71" s="6">
        <v>45657</v>
      </c>
      <c r="F71" s="3"/>
    </row>
    <row r="72" spans="1:6">
      <c r="A72" s="4" t="s">
        <v>20</v>
      </c>
      <c r="B72" s="3" t="s">
        <v>89</v>
      </c>
      <c r="C72" s="3" t="s">
        <v>5</v>
      </c>
      <c r="D72" s="6">
        <v>44896</v>
      </c>
      <c r="E72" s="6">
        <v>47087</v>
      </c>
      <c r="F72" s="3"/>
    </row>
    <row r="73" spans="1:6">
      <c r="A73" s="4" t="s">
        <v>20</v>
      </c>
      <c r="B73" s="3" t="s">
        <v>90</v>
      </c>
      <c r="C73" s="3" t="s">
        <v>5</v>
      </c>
      <c r="D73" s="6">
        <v>45034</v>
      </c>
      <c r="E73" s="6">
        <v>45947</v>
      </c>
      <c r="F73" s="3"/>
    </row>
    <row r="74" spans="1:6">
      <c r="A74" s="4" t="s">
        <v>20</v>
      </c>
      <c r="B74" s="3" t="s">
        <v>91</v>
      </c>
      <c r="C74" s="3" t="s">
        <v>6</v>
      </c>
      <c r="D74" s="6">
        <v>44743</v>
      </c>
      <c r="E74" s="3" t="s">
        <v>19</v>
      </c>
      <c r="F74" s="3"/>
    </row>
    <row r="75" spans="1:6">
      <c r="A75" s="4" t="s">
        <v>20</v>
      </c>
      <c r="B75" s="3" t="s">
        <v>92</v>
      </c>
      <c r="C75" s="3" t="s">
        <v>5</v>
      </c>
      <c r="D75" s="6">
        <v>44440</v>
      </c>
      <c r="E75" s="6">
        <v>45365</v>
      </c>
      <c r="F75" s="3"/>
    </row>
    <row r="76" spans="1:6">
      <c r="A76" s="4" t="s">
        <v>20</v>
      </c>
      <c r="B76" s="3" t="s">
        <v>93</v>
      </c>
      <c r="C76" s="3" t="s">
        <v>5</v>
      </c>
      <c r="D76" s="6">
        <v>45048</v>
      </c>
      <c r="E76" s="3" t="s">
        <v>19</v>
      </c>
      <c r="F76" s="3"/>
    </row>
    <row r="77" spans="1:6">
      <c r="A77" s="4" t="s">
        <v>20</v>
      </c>
      <c r="B77" s="3" t="s">
        <v>94</v>
      </c>
      <c r="C77" s="3" t="s">
        <v>5</v>
      </c>
      <c r="D77" s="6">
        <v>43635</v>
      </c>
      <c r="E77" s="6">
        <v>45826</v>
      </c>
      <c r="F77" s="3"/>
    </row>
    <row r="78" spans="1:6">
      <c r="A78" s="4" t="s">
        <v>20</v>
      </c>
      <c r="B78" s="3" t="s">
        <v>95</v>
      </c>
      <c r="C78" s="3" t="s">
        <v>5</v>
      </c>
      <c r="D78" s="6">
        <v>43453</v>
      </c>
      <c r="E78" s="6">
        <v>45644</v>
      </c>
      <c r="F78" s="3"/>
    </row>
    <row r="79" spans="1:6">
      <c r="A79" s="4" t="s">
        <v>20</v>
      </c>
      <c r="B79" s="3" t="s">
        <v>96</v>
      </c>
      <c r="C79" s="3" t="s">
        <v>5</v>
      </c>
      <c r="D79" s="6">
        <v>43453</v>
      </c>
      <c r="E79" s="6">
        <v>45644</v>
      </c>
      <c r="F79" s="3"/>
    </row>
    <row r="80" spans="1:6">
      <c r="A80" s="4" t="s">
        <v>20</v>
      </c>
      <c r="B80" s="3" t="s">
        <v>97</v>
      </c>
      <c r="C80" s="3" t="s">
        <v>5</v>
      </c>
      <c r="D80" s="6">
        <v>43586</v>
      </c>
      <c r="E80" s="6">
        <v>45777</v>
      </c>
      <c r="F80" s="3"/>
    </row>
    <row r="81" spans="1:6">
      <c r="A81" s="4" t="s">
        <v>20</v>
      </c>
      <c r="B81" s="3" t="s">
        <v>98</v>
      </c>
      <c r="C81" s="3" t="s">
        <v>5</v>
      </c>
      <c r="D81" s="6">
        <v>43627</v>
      </c>
      <c r="E81" s="6">
        <v>45818</v>
      </c>
      <c r="F81" s="3"/>
    </row>
    <row r="82" spans="1:6">
      <c r="A82" s="4" t="s">
        <v>20</v>
      </c>
      <c r="B82" s="3" t="s">
        <v>99</v>
      </c>
      <c r="C82" s="3" t="s">
        <v>5</v>
      </c>
      <c r="D82" s="6">
        <v>44713</v>
      </c>
      <c r="E82" s="6">
        <v>46904</v>
      </c>
      <c r="F82" s="3"/>
    </row>
    <row r="83" spans="1:6">
      <c r="A83" s="4" t="s">
        <v>20</v>
      </c>
      <c r="B83" s="3" t="s">
        <v>100</v>
      </c>
      <c r="C83" s="3" t="s">
        <v>5</v>
      </c>
      <c r="D83" s="6">
        <v>44713</v>
      </c>
      <c r="E83" s="6">
        <v>46904</v>
      </c>
      <c r="F83" s="3"/>
    </row>
    <row r="84" spans="1:6">
      <c r="A84" s="4" t="s">
        <v>20</v>
      </c>
      <c r="B84" s="3" t="s">
        <v>101</v>
      </c>
      <c r="C84" s="3" t="s">
        <v>6</v>
      </c>
      <c r="D84" s="6">
        <v>45138</v>
      </c>
      <c r="E84" s="3" t="s">
        <v>19</v>
      </c>
      <c r="F84" s="3"/>
    </row>
    <row r="85" spans="1:6">
      <c r="A85" s="4" t="s">
        <v>20</v>
      </c>
      <c r="B85" s="3" t="s">
        <v>102</v>
      </c>
      <c r="C85" s="3" t="s">
        <v>5</v>
      </c>
      <c r="D85" s="6">
        <v>45033</v>
      </c>
      <c r="E85" s="6">
        <v>45763</v>
      </c>
      <c r="F85" s="3"/>
    </row>
    <row r="86" spans="1:6">
      <c r="A86" s="4" t="s">
        <v>20</v>
      </c>
      <c r="B86" s="3" t="s">
        <v>103</v>
      </c>
      <c r="C86" s="3" t="s">
        <v>5</v>
      </c>
      <c r="D86" s="6">
        <v>44713</v>
      </c>
      <c r="E86" s="6">
        <v>46904</v>
      </c>
      <c r="F86" s="3"/>
    </row>
    <row r="87" spans="1:6">
      <c r="A87" s="4" t="s">
        <v>20</v>
      </c>
      <c r="B87" s="3" t="s">
        <v>104</v>
      </c>
      <c r="C87" s="3" t="s">
        <v>5</v>
      </c>
      <c r="D87" s="6">
        <v>43453</v>
      </c>
      <c r="E87" s="6">
        <v>45644</v>
      </c>
      <c r="F87" s="3"/>
    </row>
    <row r="88" spans="1:6">
      <c r="A88" s="4" t="s">
        <v>20</v>
      </c>
      <c r="B88" s="3" t="s">
        <v>105</v>
      </c>
      <c r="C88" s="3" t="s">
        <v>5</v>
      </c>
      <c r="D88" s="6">
        <v>43453</v>
      </c>
      <c r="E88" s="6">
        <v>45644</v>
      </c>
      <c r="F88" s="3"/>
    </row>
    <row r="89" spans="1:6">
      <c r="A89" s="4" t="s">
        <v>20</v>
      </c>
      <c r="B89" s="3" t="s">
        <v>106</v>
      </c>
      <c r="C89" s="3" t="s">
        <v>5</v>
      </c>
      <c r="D89" s="6">
        <v>44075</v>
      </c>
      <c r="E89" s="6">
        <v>46265</v>
      </c>
      <c r="F89" s="3"/>
    </row>
    <row r="90" spans="1:6">
      <c r="A90" s="4" t="s">
        <v>20</v>
      </c>
      <c r="B90" s="3" t="s">
        <v>107</v>
      </c>
      <c r="C90" s="3" t="s">
        <v>5</v>
      </c>
      <c r="D90" s="6">
        <v>45061</v>
      </c>
      <c r="E90" s="6">
        <v>46022</v>
      </c>
      <c r="F90" s="3"/>
    </row>
    <row r="91" spans="1:6">
      <c r="A91" s="4" t="s">
        <v>20</v>
      </c>
      <c r="B91" s="3" t="s">
        <v>108</v>
      </c>
      <c r="C91" s="3" t="s">
        <v>5</v>
      </c>
      <c r="D91" s="6">
        <v>45119</v>
      </c>
      <c r="E91" s="6">
        <v>46214</v>
      </c>
      <c r="F91" s="3"/>
    </row>
    <row r="92" spans="1:6">
      <c r="A92" s="4" t="s">
        <v>20</v>
      </c>
      <c r="B92" s="3" t="s">
        <v>109</v>
      </c>
      <c r="C92" s="3" t="s">
        <v>5</v>
      </c>
      <c r="D92" s="6">
        <v>44713</v>
      </c>
      <c r="E92" s="6">
        <v>46904</v>
      </c>
      <c r="F92" s="3"/>
    </row>
    <row r="93" spans="1:6">
      <c r="A93" s="4" t="s">
        <v>20</v>
      </c>
      <c r="B93" s="3" t="s">
        <v>110</v>
      </c>
      <c r="C93" s="3" t="s">
        <v>5</v>
      </c>
      <c r="D93" s="6">
        <v>43817</v>
      </c>
      <c r="E93" s="6">
        <v>46008</v>
      </c>
      <c r="F93" s="3"/>
    </row>
    <row r="94" spans="1:6">
      <c r="A94" s="4" t="s">
        <v>20</v>
      </c>
      <c r="B94" s="3" t="s">
        <v>111</v>
      </c>
      <c r="C94" s="3" t="s">
        <v>6</v>
      </c>
      <c r="D94" s="6">
        <v>45005</v>
      </c>
      <c r="E94" s="3" t="s">
        <v>19</v>
      </c>
      <c r="F94" s="3"/>
    </row>
    <row r="95" spans="1:6">
      <c r="A95" s="4" t="s">
        <v>20</v>
      </c>
      <c r="B95" s="3" t="s">
        <v>112</v>
      </c>
      <c r="C95" s="3" t="s">
        <v>5</v>
      </c>
      <c r="D95" s="6">
        <v>45180</v>
      </c>
      <c r="E95" s="6">
        <v>46275</v>
      </c>
      <c r="F95" s="3"/>
    </row>
    <row r="96" spans="1:6">
      <c r="A96" s="4" t="s">
        <v>20</v>
      </c>
      <c r="B96" s="3" t="s">
        <v>113</v>
      </c>
      <c r="C96" s="3" t="s">
        <v>5</v>
      </c>
      <c r="D96" s="6">
        <v>45159</v>
      </c>
      <c r="E96" s="6">
        <v>45708</v>
      </c>
      <c r="F96" s="3"/>
    </row>
    <row r="97" spans="1:6">
      <c r="A97" s="4" t="s">
        <v>20</v>
      </c>
      <c r="B97" s="3" t="s">
        <v>114</v>
      </c>
      <c r="C97" s="3" t="s">
        <v>5</v>
      </c>
      <c r="D97" s="6">
        <v>43453</v>
      </c>
      <c r="E97" s="6">
        <v>45644</v>
      </c>
      <c r="F97" s="3"/>
    </row>
    <row r="98" spans="1:6">
      <c r="A98" s="4" t="s">
        <v>20</v>
      </c>
      <c r="B98" s="3" t="s">
        <v>115</v>
      </c>
      <c r="C98" s="3" t="s">
        <v>5</v>
      </c>
      <c r="D98" s="6">
        <v>43453</v>
      </c>
      <c r="E98" s="6">
        <v>45644</v>
      </c>
      <c r="F98" s="3"/>
    </row>
    <row r="99" spans="1:6">
      <c r="A99" s="4" t="s">
        <v>20</v>
      </c>
      <c r="B99" s="3" t="s">
        <v>116</v>
      </c>
      <c r="C99" s="3" t="s">
        <v>5</v>
      </c>
      <c r="D99" s="6">
        <v>43453</v>
      </c>
      <c r="E99" s="6">
        <v>45644</v>
      </c>
      <c r="F99" s="3"/>
    </row>
    <row r="100" spans="1:6">
      <c r="A100" s="4" t="s">
        <v>20</v>
      </c>
      <c r="B100" s="3" t="s">
        <v>117</v>
      </c>
      <c r="C100" s="3" t="s">
        <v>5</v>
      </c>
      <c r="D100" s="6">
        <v>43453</v>
      </c>
      <c r="E100" s="6">
        <v>45644</v>
      </c>
      <c r="F100" s="3"/>
    </row>
    <row r="101" spans="1:6">
      <c r="A101" s="4" t="s">
        <v>20</v>
      </c>
      <c r="B101" s="3" t="s">
        <v>118</v>
      </c>
      <c r="C101" s="3" t="s">
        <v>5</v>
      </c>
      <c r="D101" s="6">
        <v>44105</v>
      </c>
      <c r="E101" s="6">
        <v>45565</v>
      </c>
      <c r="F101" s="3"/>
    </row>
    <row r="102" spans="1:6">
      <c r="A102" s="4" t="s">
        <v>20</v>
      </c>
      <c r="B102" s="3" t="s">
        <v>119</v>
      </c>
      <c r="C102" s="3" t="s">
        <v>5</v>
      </c>
      <c r="D102" s="6">
        <v>43627</v>
      </c>
      <c r="E102" s="6">
        <v>45818</v>
      </c>
      <c r="F102" s="3"/>
    </row>
    <row r="103" spans="1:6">
      <c r="A103" s="4" t="s">
        <v>20</v>
      </c>
      <c r="B103" s="3" t="s">
        <v>120</v>
      </c>
      <c r="C103" s="3" t="s">
        <v>5</v>
      </c>
      <c r="D103" s="6">
        <v>44440</v>
      </c>
      <c r="E103" s="6">
        <v>46630</v>
      </c>
      <c r="F103" s="3"/>
    </row>
    <row r="104" spans="1:6">
      <c r="A104" s="4" t="s">
        <v>20</v>
      </c>
      <c r="B104" s="3" t="s">
        <v>121</v>
      </c>
      <c r="C104" s="3" t="s">
        <v>5</v>
      </c>
      <c r="D104" s="6">
        <v>45056</v>
      </c>
      <c r="E104" s="6">
        <v>46022</v>
      </c>
      <c r="F104" s="3"/>
    </row>
    <row r="105" spans="1:6">
      <c r="A105" s="4" t="s">
        <v>20</v>
      </c>
      <c r="B105" s="3" t="s">
        <v>122</v>
      </c>
      <c r="C105" s="3" t="s">
        <v>5</v>
      </c>
      <c r="D105" s="6">
        <v>44713</v>
      </c>
      <c r="E105" s="6">
        <v>46904</v>
      </c>
      <c r="F105" s="3"/>
    </row>
    <row r="106" spans="1:6">
      <c r="A106" s="4" t="s">
        <v>20</v>
      </c>
      <c r="B106" s="3" t="s">
        <v>123</v>
      </c>
      <c r="C106" s="3" t="s">
        <v>5</v>
      </c>
      <c r="D106" s="6">
        <v>44317</v>
      </c>
      <c r="E106" s="6">
        <v>46507</v>
      </c>
      <c r="F106" s="3"/>
    </row>
    <row r="107" spans="1:6">
      <c r="A107" s="4" t="s">
        <v>20</v>
      </c>
      <c r="B107" s="3" t="s">
        <v>124</v>
      </c>
      <c r="C107" s="3" t="s">
        <v>6</v>
      </c>
      <c r="D107" s="6">
        <v>44958</v>
      </c>
      <c r="E107" s="3" t="s">
        <v>19</v>
      </c>
      <c r="F107" s="3"/>
    </row>
    <row r="108" spans="1:6">
      <c r="A108" s="4" t="s">
        <v>20</v>
      </c>
      <c r="B108" s="3" t="s">
        <v>125</v>
      </c>
      <c r="C108" s="3" t="s">
        <v>5</v>
      </c>
      <c r="D108" s="6">
        <v>44713</v>
      </c>
      <c r="E108" s="6">
        <v>46904</v>
      </c>
      <c r="F108" s="3"/>
    </row>
    <row r="109" spans="1:6">
      <c r="A109" s="4" t="s">
        <v>20</v>
      </c>
      <c r="B109" s="3" t="s">
        <v>126</v>
      </c>
      <c r="C109" s="3" t="s">
        <v>5</v>
      </c>
      <c r="D109" s="6">
        <v>43627</v>
      </c>
      <c r="E109" s="6">
        <v>45818</v>
      </c>
      <c r="F109" s="3"/>
    </row>
    <row r="110" spans="1:6">
      <c r="A110" s="4" t="s">
        <v>20</v>
      </c>
      <c r="B110" s="3" t="s">
        <v>127</v>
      </c>
      <c r="C110" s="3" t="s">
        <v>5</v>
      </c>
      <c r="D110" s="6">
        <v>43627</v>
      </c>
      <c r="E110" s="6">
        <v>45818</v>
      </c>
      <c r="F110" s="3"/>
    </row>
    <row r="111" spans="1:6">
      <c r="A111" s="4" t="s">
        <v>20</v>
      </c>
      <c r="B111" s="3" t="s">
        <v>128</v>
      </c>
      <c r="C111" s="3" t="s">
        <v>5</v>
      </c>
      <c r="D111" s="6">
        <v>44348</v>
      </c>
      <c r="E111" s="6">
        <v>46538</v>
      </c>
      <c r="F111" s="3"/>
    </row>
    <row r="112" spans="1:6">
      <c r="A112" s="4" t="s">
        <v>20</v>
      </c>
      <c r="B112" s="3" t="s">
        <v>129</v>
      </c>
      <c r="C112" s="3" t="s">
        <v>5</v>
      </c>
      <c r="D112" s="6">
        <v>45048</v>
      </c>
      <c r="E112" s="3" t="s">
        <v>19</v>
      </c>
      <c r="F112" s="3"/>
    </row>
    <row r="113" spans="1:6">
      <c r="A113" s="4" t="s">
        <v>20</v>
      </c>
      <c r="B113" s="3" t="s">
        <v>130</v>
      </c>
      <c r="C113" s="3" t="s">
        <v>5</v>
      </c>
      <c r="D113" s="6">
        <v>45230</v>
      </c>
      <c r="E113" s="6">
        <v>45899</v>
      </c>
      <c r="F113" s="3"/>
    </row>
    <row r="114" spans="1:6">
      <c r="A114" s="4" t="s">
        <v>20</v>
      </c>
      <c r="B114" s="3" t="s">
        <v>131</v>
      </c>
      <c r="C114" s="3" t="s">
        <v>5</v>
      </c>
      <c r="D114" s="6">
        <v>43453</v>
      </c>
      <c r="E114" s="6">
        <v>45644</v>
      </c>
      <c r="F114" s="3"/>
    </row>
    <row r="115" spans="1:6">
      <c r="A115" s="4" t="s">
        <v>20</v>
      </c>
      <c r="B115" s="3" t="s">
        <v>132</v>
      </c>
      <c r="C115" s="3" t="s">
        <v>5</v>
      </c>
      <c r="D115" s="6">
        <v>44910</v>
      </c>
      <c r="E115" s="6">
        <v>46005</v>
      </c>
      <c r="F115" s="3"/>
    </row>
    <row r="116" spans="1:6">
      <c r="A116" s="4" t="s">
        <v>20</v>
      </c>
      <c r="B116" s="3" t="s">
        <v>133</v>
      </c>
      <c r="C116" s="3" t="s">
        <v>6</v>
      </c>
      <c r="D116" s="6">
        <v>44743</v>
      </c>
      <c r="E116" s="3" t="s">
        <v>19</v>
      </c>
      <c r="F116" s="3"/>
    </row>
    <row r="117" spans="1:6">
      <c r="A117" s="4" t="s">
        <v>20</v>
      </c>
      <c r="B117" s="3" t="s">
        <v>134</v>
      </c>
      <c r="C117" s="3" t="s">
        <v>5</v>
      </c>
      <c r="D117" s="6">
        <v>44075</v>
      </c>
      <c r="E117" s="6">
        <v>46265</v>
      </c>
      <c r="F117" s="3"/>
    </row>
    <row r="118" spans="1:6">
      <c r="A118" s="4" t="s">
        <v>20</v>
      </c>
      <c r="B118" s="3" t="s">
        <v>135</v>
      </c>
      <c r="C118" s="3" t="s">
        <v>5</v>
      </c>
      <c r="D118" s="6">
        <v>44075</v>
      </c>
      <c r="E118" s="6">
        <v>46265</v>
      </c>
      <c r="F118" s="3"/>
    </row>
    <row r="119" spans="1:6">
      <c r="A119" s="4" t="s">
        <v>20</v>
      </c>
      <c r="B119" s="3" t="s">
        <v>136</v>
      </c>
      <c r="C119" s="3" t="s">
        <v>5</v>
      </c>
      <c r="D119" s="6">
        <v>44075</v>
      </c>
      <c r="E119" s="6">
        <v>46265</v>
      </c>
      <c r="F119" s="3"/>
    </row>
    <row r="120" spans="1:6">
      <c r="A120" s="4" t="s">
        <v>20</v>
      </c>
      <c r="B120" s="3" t="s">
        <v>137</v>
      </c>
      <c r="C120" s="3" t="s">
        <v>5</v>
      </c>
      <c r="D120" s="6">
        <v>44927</v>
      </c>
      <c r="E120" s="6">
        <v>47118</v>
      </c>
      <c r="F120" s="3"/>
    </row>
    <row r="121" spans="1:6">
      <c r="A121" s="4" t="s">
        <v>20</v>
      </c>
      <c r="B121" s="3" t="s">
        <v>138</v>
      </c>
      <c r="C121" s="3" t="s">
        <v>5</v>
      </c>
      <c r="D121" s="6">
        <v>45110</v>
      </c>
      <c r="E121" s="6">
        <v>46022</v>
      </c>
      <c r="F121" s="3"/>
    </row>
    <row r="122" spans="1:6">
      <c r="A122" s="4" t="s">
        <v>20</v>
      </c>
      <c r="B122" s="3" t="s">
        <v>139</v>
      </c>
      <c r="C122" s="3" t="s">
        <v>6</v>
      </c>
      <c r="D122" s="6">
        <v>44317</v>
      </c>
      <c r="E122" s="3" t="s">
        <v>19</v>
      </c>
      <c r="F122" s="3"/>
    </row>
    <row r="123" spans="1:6">
      <c r="A123" s="4" t="s">
        <v>20</v>
      </c>
      <c r="B123" s="3" t="s">
        <v>140</v>
      </c>
      <c r="C123" s="3" t="s">
        <v>5</v>
      </c>
      <c r="D123" s="6">
        <v>43647</v>
      </c>
      <c r="E123" s="6">
        <v>45838</v>
      </c>
      <c r="F123" s="3"/>
    </row>
    <row r="124" spans="1:6">
      <c r="A124" s="4" t="s">
        <v>20</v>
      </c>
      <c r="B124" s="3" t="s">
        <v>141</v>
      </c>
      <c r="C124" s="3" t="s">
        <v>5</v>
      </c>
      <c r="D124" s="6">
        <v>43453</v>
      </c>
      <c r="E124" s="6">
        <v>45644</v>
      </c>
      <c r="F124" s="3"/>
    </row>
    <row r="125" spans="1:6">
      <c r="A125" s="4" t="s">
        <v>20</v>
      </c>
      <c r="B125" s="3" t="s">
        <v>142</v>
      </c>
      <c r="C125" s="3" t="s">
        <v>6</v>
      </c>
      <c r="D125" s="6">
        <v>44743</v>
      </c>
      <c r="E125" s="3" t="s">
        <v>19</v>
      </c>
      <c r="F125" s="3"/>
    </row>
    <row r="126" spans="1:6">
      <c r="A126" s="4" t="s">
        <v>20</v>
      </c>
      <c r="B126" s="3" t="s">
        <v>143</v>
      </c>
      <c r="C126" s="3" t="s">
        <v>5</v>
      </c>
      <c r="D126" s="6">
        <v>44713</v>
      </c>
      <c r="E126" s="6">
        <v>46904</v>
      </c>
      <c r="F126" s="3"/>
    </row>
    <row r="127" spans="1:6">
      <c r="A127" s="4" t="s">
        <v>20</v>
      </c>
      <c r="B127" s="3" t="s">
        <v>144</v>
      </c>
      <c r="C127" s="3" t="s">
        <v>6</v>
      </c>
      <c r="D127" s="6">
        <v>44805</v>
      </c>
      <c r="E127" s="3" t="s">
        <v>19</v>
      </c>
      <c r="F127" s="3"/>
    </row>
    <row r="128" spans="1:6">
      <c r="A128" s="4" t="s">
        <v>20</v>
      </c>
      <c r="B128" s="3" t="s">
        <v>145</v>
      </c>
      <c r="C128" s="3" t="s">
        <v>5</v>
      </c>
      <c r="D128" s="6">
        <v>44767</v>
      </c>
      <c r="E128" s="6">
        <v>46958</v>
      </c>
      <c r="F128" s="3"/>
    </row>
    <row r="129" spans="1:6">
      <c r="A129" s="4" t="s">
        <v>20</v>
      </c>
      <c r="B129" s="3" t="s">
        <v>146</v>
      </c>
      <c r="C129" s="3" t="s">
        <v>5</v>
      </c>
      <c r="D129" s="6">
        <v>45237</v>
      </c>
      <c r="E129" s="6">
        <v>46332</v>
      </c>
      <c r="F129" s="3"/>
    </row>
    <row r="130" spans="1:6">
      <c r="A130" s="4" t="s">
        <v>20</v>
      </c>
      <c r="B130" s="3" t="s">
        <v>147</v>
      </c>
      <c r="C130" s="3" t="s">
        <v>6</v>
      </c>
      <c r="D130" s="6">
        <v>45019</v>
      </c>
      <c r="E130" s="3" t="s">
        <v>19</v>
      </c>
      <c r="F130" s="3"/>
    </row>
    <row r="131" spans="1:6">
      <c r="A131" s="4" t="s">
        <v>20</v>
      </c>
      <c r="B131" s="3" t="s">
        <v>148</v>
      </c>
      <c r="C131" s="3" t="s">
        <v>5</v>
      </c>
      <c r="D131" s="6">
        <v>44317</v>
      </c>
      <c r="E131" s="6">
        <v>46507</v>
      </c>
      <c r="F131" s="3"/>
    </row>
    <row r="132" spans="1:6">
      <c r="A132" s="4" t="s">
        <v>20</v>
      </c>
      <c r="B132" s="3" t="s">
        <v>149</v>
      </c>
      <c r="C132" s="3" t="s">
        <v>5</v>
      </c>
      <c r="D132" s="6">
        <v>44743</v>
      </c>
      <c r="E132" s="6">
        <v>46934</v>
      </c>
      <c r="F132" s="3"/>
    </row>
    <row r="133" spans="1:6">
      <c r="A133" s="4" t="s">
        <v>20</v>
      </c>
      <c r="B133" s="3" t="s">
        <v>150</v>
      </c>
      <c r="C133" s="3" t="s">
        <v>5</v>
      </c>
      <c r="D133" s="6">
        <v>43453</v>
      </c>
      <c r="E133" s="6">
        <v>45644</v>
      </c>
      <c r="F133" s="3"/>
    </row>
    <row r="134" spans="1:6">
      <c r="A134" s="4" t="s">
        <v>20</v>
      </c>
      <c r="B134" s="3" t="s">
        <v>151</v>
      </c>
      <c r="C134" s="3" t="s">
        <v>5</v>
      </c>
      <c r="D134" s="6">
        <v>43453</v>
      </c>
      <c r="E134" s="6">
        <v>45644</v>
      </c>
      <c r="F134" s="3"/>
    </row>
    <row r="135" spans="1:6">
      <c r="A135" s="4" t="s">
        <v>20</v>
      </c>
      <c r="B135" s="3" t="s">
        <v>152</v>
      </c>
      <c r="C135" s="3" t="s">
        <v>5</v>
      </c>
      <c r="D135" s="6">
        <v>43453</v>
      </c>
      <c r="E135" s="6">
        <v>45644</v>
      </c>
      <c r="F135" s="3"/>
    </row>
    <row r="136" spans="1:6">
      <c r="A136" s="4" t="s">
        <v>7</v>
      </c>
      <c r="B136" s="3" t="s">
        <v>153</v>
      </c>
      <c r="C136" s="3" t="s">
        <v>5</v>
      </c>
      <c r="D136" s="6">
        <v>43497</v>
      </c>
      <c r="E136" s="3" t="s">
        <v>19</v>
      </c>
      <c r="F136" s="3"/>
    </row>
    <row r="137" spans="1:6">
      <c r="A137" s="4" t="s">
        <v>7</v>
      </c>
      <c r="B137" s="3" t="s">
        <v>154</v>
      </c>
      <c r="C137" s="3" t="s">
        <v>5</v>
      </c>
      <c r="D137" s="6">
        <v>44835</v>
      </c>
      <c r="E137" s="6">
        <v>47026</v>
      </c>
      <c r="F137" s="3"/>
    </row>
    <row r="138" spans="1:6">
      <c r="A138" s="4" t="s">
        <v>7</v>
      </c>
      <c r="B138" s="3" t="s">
        <v>155</v>
      </c>
      <c r="C138" s="3" t="s">
        <v>5</v>
      </c>
      <c r="D138" s="6">
        <v>44470</v>
      </c>
      <c r="E138" s="6">
        <v>46660</v>
      </c>
      <c r="F138" s="3"/>
    </row>
    <row r="139" spans="1:6">
      <c r="A139" s="4" t="s">
        <v>7</v>
      </c>
      <c r="B139" s="3" t="s">
        <v>156</v>
      </c>
      <c r="C139" s="3" t="s">
        <v>5</v>
      </c>
      <c r="D139" s="6">
        <v>44757</v>
      </c>
      <c r="E139" s="3" t="s">
        <v>19</v>
      </c>
      <c r="F139" s="3"/>
    </row>
    <row r="140" spans="1:6">
      <c r="A140" s="4" t="s">
        <v>7</v>
      </c>
      <c r="B140" s="3" t="s">
        <v>157</v>
      </c>
      <c r="C140" s="3" t="s">
        <v>5</v>
      </c>
      <c r="D140" s="6">
        <v>44927</v>
      </c>
      <c r="E140" s="6">
        <v>45657</v>
      </c>
      <c r="F140" s="3"/>
    </row>
    <row r="141" spans="1:6">
      <c r="A141" s="4" t="s">
        <v>7</v>
      </c>
      <c r="B141" s="3" t="s">
        <v>158</v>
      </c>
      <c r="C141" s="3" t="s">
        <v>5</v>
      </c>
      <c r="D141" s="6">
        <v>44348</v>
      </c>
      <c r="E141" s="6">
        <v>46538</v>
      </c>
      <c r="F141" s="3"/>
    </row>
    <row r="142" spans="1:6">
      <c r="A142" s="4" t="s">
        <v>7</v>
      </c>
      <c r="B142" s="3" t="s">
        <v>159</v>
      </c>
      <c r="C142" s="3" t="s">
        <v>5</v>
      </c>
      <c r="D142" s="6">
        <v>43586</v>
      </c>
      <c r="E142" s="3" t="s">
        <v>19</v>
      </c>
      <c r="F142" s="3"/>
    </row>
    <row r="143" spans="1:6">
      <c r="A143" s="4" t="s">
        <v>7</v>
      </c>
      <c r="B143" s="3" t="s">
        <v>160</v>
      </c>
      <c r="C143" s="3" t="s">
        <v>5</v>
      </c>
      <c r="D143" s="6">
        <v>43770</v>
      </c>
      <c r="E143" s="3" t="s">
        <v>19</v>
      </c>
      <c r="F143" s="3"/>
    </row>
    <row r="144" spans="1:6">
      <c r="A144" s="4" t="s">
        <v>7</v>
      </c>
      <c r="B144" s="3" t="s">
        <v>161</v>
      </c>
      <c r="C144" s="3" t="s">
        <v>5</v>
      </c>
      <c r="D144" s="6">
        <v>44166</v>
      </c>
      <c r="E144" s="3" t="s">
        <v>19</v>
      </c>
      <c r="F144" s="3"/>
    </row>
    <row r="145" spans="1:6">
      <c r="A145" s="4" t="s">
        <v>7</v>
      </c>
      <c r="B145" s="3" t="s">
        <v>162</v>
      </c>
      <c r="C145" s="3" t="s">
        <v>5</v>
      </c>
      <c r="D145" s="6">
        <v>44819</v>
      </c>
      <c r="E145" s="6">
        <v>47010</v>
      </c>
      <c r="F145" s="3"/>
    </row>
    <row r="146" spans="1:6">
      <c r="A146" s="4" t="s">
        <v>7</v>
      </c>
      <c r="B146" s="3" t="s">
        <v>163</v>
      </c>
      <c r="C146" s="3" t="s">
        <v>5</v>
      </c>
      <c r="D146" s="6">
        <v>43586</v>
      </c>
      <c r="E146" s="3" t="s">
        <v>19</v>
      </c>
      <c r="F146" s="3"/>
    </row>
    <row r="147" spans="1:6">
      <c r="A147" s="4" t="s">
        <v>7</v>
      </c>
      <c r="B147" s="3" t="s">
        <v>164</v>
      </c>
      <c r="C147" s="3" t="s">
        <v>5</v>
      </c>
      <c r="D147" s="6">
        <v>44682</v>
      </c>
      <c r="E147" s="6">
        <v>46873</v>
      </c>
      <c r="F147" s="3"/>
    </row>
    <row r="148" spans="1:6">
      <c r="A148" s="4" t="s">
        <v>7</v>
      </c>
      <c r="B148" s="3" t="s">
        <v>165</v>
      </c>
      <c r="C148" s="3" t="s">
        <v>5</v>
      </c>
      <c r="D148" s="6">
        <v>44835</v>
      </c>
      <c r="E148" s="6">
        <v>45382</v>
      </c>
      <c r="F148" s="3"/>
    </row>
    <row r="149" spans="1:6">
      <c r="A149" s="4" t="s">
        <v>7</v>
      </c>
      <c r="B149" s="3" t="s">
        <v>166</v>
      </c>
      <c r="C149" s="3" t="s">
        <v>5</v>
      </c>
      <c r="D149" s="6">
        <v>43586</v>
      </c>
      <c r="E149" s="3" t="s">
        <v>19</v>
      </c>
      <c r="F149" s="3"/>
    </row>
    <row r="150" spans="1:6">
      <c r="A150" s="4" t="s">
        <v>7</v>
      </c>
      <c r="B150" s="3" t="s">
        <v>167</v>
      </c>
      <c r="C150" s="3" t="s">
        <v>5</v>
      </c>
      <c r="D150" s="6">
        <v>45122</v>
      </c>
      <c r="E150" s="6">
        <v>47313</v>
      </c>
      <c r="F150" s="3"/>
    </row>
    <row r="151" spans="1:6">
      <c r="A151" s="4" t="s">
        <v>7</v>
      </c>
      <c r="B151" s="3" t="s">
        <v>168</v>
      </c>
      <c r="C151" s="3" t="s">
        <v>5</v>
      </c>
      <c r="D151" s="6">
        <v>43497</v>
      </c>
      <c r="E151" s="3" t="s">
        <v>19</v>
      </c>
      <c r="F151" s="3"/>
    </row>
    <row r="152" spans="1:6">
      <c r="A152" s="4" t="s">
        <v>7</v>
      </c>
      <c r="B152" s="3" t="s">
        <v>169</v>
      </c>
      <c r="C152" s="3" t="s">
        <v>5</v>
      </c>
      <c r="D152" s="6">
        <v>45017</v>
      </c>
      <c r="E152" s="6">
        <v>47208</v>
      </c>
      <c r="F152" s="3"/>
    </row>
    <row r="153" spans="1:6">
      <c r="A153" s="4" t="s">
        <v>7</v>
      </c>
      <c r="B153" s="3" t="s">
        <v>170</v>
      </c>
      <c r="C153" s="3" t="s">
        <v>5</v>
      </c>
      <c r="D153" s="6">
        <v>44136</v>
      </c>
      <c r="E153" s="3" t="s">
        <v>19</v>
      </c>
      <c r="F153" s="3"/>
    </row>
    <row r="154" spans="1:6">
      <c r="A154" s="4" t="s">
        <v>7</v>
      </c>
      <c r="B154" s="3" t="s">
        <v>171</v>
      </c>
      <c r="C154" s="3" t="s">
        <v>5</v>
      </c>
      <c r="D154" s="6">
        <v>44819</v>
      </c>
      <c r="E154" s="6">
        <v>47010</v>
      </c>
      <c r="F154" s="3"/>
    </row>
    <row r="155" spans="1:6">
      <c r="A155" s="4" t="s">
        <v>7</v>
      </c>
      <c r="B155" s="3" t="s">
        <v>172</v>
      </c>
      <c r="C155" s="3" t="s">
        <v>5</v>
      </c>
      <c r="D155" s="6">
        <v>43497</v>
      </c>
      <c r="E155" s="3" t="s">
        <v>19</v>
      </c>
      <c r="F155" s="3"/>
    </row>
    <row r="156" spans="1:6">
      <c r="A156" s="4" t="s">
        <v>7</v>
      </c>
      <c r="B156" s="3" t="s">
        <v>173</v>
      </c>
      <c r="C156" s="3" t="s">
        <v>8</v>
      </c>
      <c r="D156" s="6">
        <v>44986</v>
      </c>
      <c r="E156" s="6">
        <v>45351</v>
      </c>
      <c r="F156" s="3"/>
    </row>
    <row r="157" spans="1:6">
      <c r="A157" s="4" t="s">
        <v>7</v>
      </c>
      <c r="B157" s="3" t="s">
        <v>174</v>
      </c>
      <c r="C157" s="3" t="s">
        <v>5</v>
      </c>
      <c r="D157" s="6">
        <v>44136</v>
      </c>
      <c r="E157" s="3" t="s">
        <v>19</v>
      </c>
      <c r="F157" s="3"/>
    </row>
    <row r="158" spans="1:6">
      <c r="A158" s="4" t="s">
        <v>7</v>
      </c>
      <c r="B158" s="3" t="s">
        <v>175</v>
      </c>
      <c r="C158" s="3" t="s">
        <v>5</v>
      </c>
      <c r="D158" s="6">
        <v>43937</v>
      </c>
      <c r="E158" s="6">
        <v>45396</v>
      </c>
      <c r="F158" s="3"/>
    </row>
    <row r="159" spans="1:6">
      <c r="A159" s="4" t="s">
        <v>7</v>
      </c>
      <c r="B159" s="3" t="s">
        <v>176</v>
      </c>
      <c r="C159" s="3" t="s">
        <v>5</v>
      </c>
      <c r="D159" s="6">
        <v>45108</v>
      </c>
      <c r="E159" s="6">
        <v>45473</v>
      </c>
      <c r="F159" s="3"/>
    </row>
    <row r="160" spans="1:6">
      <c r="A160" s="4" t="s">
        <v>7</v>
      </c>
      <c r="B160" s="3" t="s">
        <v>177</v>
      </c>
      <c r="C160" s="3" t="s">
        <v>5</v>
      </c>
      <c r="D160" s="6">
        <v>44774</v>
      </c>
      <c r="E160" s="6">
        <v>46965</v>
      </c>
      <c r="F160" s="3"/>
    </row>
    <row r="161" spans="1:6">
      <c r="A161" s="4" t="s">
        <v>7</v>
      </c>
      <c r="B161" s="3" t="s">
        <v>178</v>
      </c>
      <c r="C161" s="3" t="s">
        <v>5</v>
      </c>
      <c r="D161" s="6">
        <v>44774</v>
      </c>
      <c r="E161" s="6">
        <v>46965</v>
      </c>
      <c r="F161" s="3"/>
    </row>
    <row r="162" spans="1:6">
      <c r="A162" s="4" t="s">
        <v>7</v>
      </c>
      <c r="B162" s="3" t="s">
        <v>179</v>
      </c>
      <c r="C162" s="3" t="s">
        <v>5</v>
      </c>
      <c r="D162" s="6">
        <v>44835</v>
      </c>
      <c r="E162" s="6">
        <v>47026</v>
      </c>
      <c r="F162" s="3"/>
    </row>
    <row r="163" spans="1:6">
      <c r="A163" s="4" t="s">
        <v>7</v>
      </c>
      <c r="B163" s="3" t="s">
        <v>180</v>
      </c>
      <c r="C163" s="3" t="s">
        <v>5</v>
      </c>
      <c r="D163" s="6">
        <v>44348</v>
      </c>
      <c r="E163" s="6">
        <v>46538</v>
      </c>
      <c r="F163" s="3"/>
    </row>
    <row r="164" spans="1:6">
      <c r="A164" s="4" t="s">
        <v>7</v>
      </c>
      <c r="B164" s="3" t="s">
        <v>181</v>
      </c>
      <c r="C164" s="3" t="s">
        <v>5</v>
      </c>
      <c r="D164" s="6">
        <v>43586</v>
      </c>
      <c r="E164" s="3" t="s">
        <v>19</v>
      </c>
      <c r="F164" s="3"/>
    </row>
    <row r="165" spans="1:6">
      <c r="A165" s="4" t="s">
        <v>7</v>
      </c>
      <c r="B165" s="3" t="s">
        <v>182</v>
      </c>
      <c r="C165" s="3" t="s">
        <v>5</v>
      </c>
      <c r="D165" s="6">
        <v>44166</v>
      </c>
      <c r="E165" s="6">
        <v>46356</v>
      </c>
      <c r="F165" s="3"/>
    </row>
    <row r="166" spans="1:6">
      <c r="A166" s="4" t="s">
        <v>7</v>
      </c>
      <c r="B166" s="3" t="s">
        <v>183</v>
      </c>
      <c r="C166" s="3" t="s">
        <v>5</v>
      </c>
      <c r="D166" s="6">
        <v>44531</v>
      </c>
      <c r="E166" s="6">
        <v>46721</v>
      </c>
      <c r="F166" s="3"/>
    </row>
    <row r="167" spans="1:6">
      <c r="A167" s="4" t="s">
        <v>7</v>
      </c>
      <c r="B167" s="3" t="s">
        <v>184</v>
      </c>
      <c r="C167" s="3" t="s">
        <v>5</v>
      </c>
      <c r="D167" s="6">
        <v>43497</v>
      </c>
      <c r="E167" s="3" t="s">
        <v>19</v>
      </c>
      <c r="F167" s="3"/>
    </row>
    <row r="168" spans="1:6">
      <c r="A168" s="4" t="s">
        <v>7</v>
      </c>
      <c r="B168" s="3" t="s">
        <v>185</v>
      </c>
      <c r="C168" s="3" t="s">
        <v>5</v>
      </c>
      <c r="D168" s="6">
        <v>43497</v>
      </c>
      <c r="E168" s="3" t="s">
        <v>19</v>
      </c>
      <c r="F168" s="3"/>
    </row>
    <row r="169" spans="1:6">
      <c r="A169" s="4" t="s">
        <v>7</v>
      </c>
      <c r="B169" s="3" t="s">
        <v>186</v>
      </c>
      <c r="C169" s="3" t="s">
        <v>5</v>
      </c>
      <c r="D169" s="6">
        <v>44392</v>
      </c>
      <c r="E169" s="6">
        <v>46582</v>
      </c>
      <c r="F169" s="3"/>
    </row>
    <row r="170" spans="1:6">
      <c r="A170" s="4" t="s">
        <v>7</v>
      </c>
      <c r="B170" s="3" t="s">
        <v>187</v>
      </c>
      <c r="C170" s="3" t="s">
        <v>5</v>
      </c>
      <c r="D170" s="6">
        <v>43586</v>
      </c>
      <c r="E170" s="3" t="s">
        <v>19</v>
      </c>
      <c r="F170" s="3"/>
    </row>
    <row r="171" spans="1:6">
      <c r="A171" s="4" t="s">
        <v>7</v>
      </c>
      <c r="B171" s="3" t="s">
        <v>188</v>
      </c>
      <c r="C171" s="3" t="s">
        <v>5</v>
      </c>
      <c r="D171" s="6">
        <v>44593</v>
      </c>
      <c r="E171" s="6">
        <v>46783</v>
      </c>
      <c r="F171" s="3"/>
    </row>
    <row r="172" spans="1:6">
      <c r="A172" s="4" t="s">
        <v>7</v>
      </c>
      <c r="B172" s="3" t="s">
        <v>189</v>
      </c>
      <c r="C172" s="3" t="s">
        <v>5</v>
      </c>
      <c r="D172" s="6">
        <v>43497</v>
      </c>
      <c r="E172" s="3" t="s">
        <v>19</v>
      </c>
      <c r="F172" s="3"/>
    </row>
    <row r="173" spans="1:6">
      <c r="A173" s="4" t="s">
        <v>7</v>
      </c>
      <c r="B173" s="3" t="s">
        <v>190</v>
      </c>
      <c r="C173" s="3" t="s">
        <v>5</v>
      </c>
      <c r="D173" s="6">
        <v>44454</v>
      </c>
      <c r="E173" s="6">
        <v>46644</v>
      </c>
      <c r="F173" s="3" t="s">
        <v>587</v>
      </c>
    </row>
    <row r="174" spans="1:6">
      <c r="A174" s="4" t="s">
        <v>7</v>
      </c>
      <c r="B174" s="3" t="s">
        <v>191</v>
      </c>
      <c r="C174" s="3" t="s">
        <v>5</v>
      </c>
      <c r="D174" s="6">
        <v>44743</v>
      </c>
      <c r="E174" s="6">
        <v>46934</v>
      </c>
      <c r="F174" s="3"/>
    </row>
    <row r="175" spans="1:6">
      <c r="A175" s="4" t="s">
        <v>7</v>
      </c>
      <c r="B175" s="3" t="s">
        <v>192</v>
      </c>
      <c r="C175" s="3" t="s">
        <v>5</v>
      </c>
      <c r="D175" s="6">
        <v>44958</v>
      </c>
      <c r="E175" s="6">
        <v>47149</v>
      </c>
      <c r="F175" s="3"/>
    </row>
    <row r="176" spans="1:6">
      <c r="A176" s="4" t="s">
        <v>7</v>
      </c>
      <c r="B176" s="3" t="s">
        <v>193</v>
      </c>
      <c r="C176" s="3" t="s">
        <v>5</v>
      </c>
      <c r="D176" s="6">
        <v>43586</v>
      </c>
      <c r="E176" s="3" t="s">
        <v>19</v>
      </c>
      <c r="F176" s="3"/>
    </row>
    <row r="177" spans="1:6">
      <c r="A177" s="4" t="s">
        <v>7</v>
      </c>
      <c r="B177" s="3" t="s">
        <v>194</v>
      </c>
      <c r="C177" s="3" t="s">
        <v>5</v>
      </c>
      <c r="D177" s="6">
        <v>43497</v>
      </c>
      <c r="E177" s="3" t="s">
        <v>19</v>
      </c>
      <c r="F177" s="3"/>
    </row>
    <row r="178" spans="1:6">
      <c r="A178" s="4" t="s">
        <v>7</v>
      </c>
      <c r="B178" s="3" t="s">
        <v>195</v>
      </c>
      <c r="C178" s="3" t="s">
        <v>5</v>
      </c>
      <c r="D178" s="6">
        <v>43497</v>
      </c>
      <c r="E178" s="3" t="s">
        <v>19</v>
      </c>
      <c r="F178" s="3"/>
    </row>
    <row r="179" spans="1:6">
      <c r="A179" s="4" t="s">
        <v>7</v>
      </c>
      <c r="B179" s="3" t="s">
        <v>196</v>
      </c>
      <c r="C179" s="3" t="s">
        <v>5</v>
      </c>
      <c r="D179" s="6">
        <v>43770</v>
      </c>
      <c r="E179" s="3" t="s">
        <v>19</v>
      </c>
      <c r="F179" s="3"/>
    </row>
    <row r="180" spans="1:6">
      <c r="A180" s="4" t="s">
        <v>7</v>
      </c>
      <c r="B180" s="3" t="s">
        <v>197</v>
      </c>
      <c r="C180" s="3" t="s">
        <v>5</v>
      </c>
      <c r="D180" s="6">
        <v>44835</v>
      </c>
      <c r="E180" s="6">
        <v>45657</v>
      </c>
      <c r="F180" s="3"/>
    </row>
    <row r="181" spans="1:6">
      <c r="A181" s="4" t="s">
        <v>7</v>
      </c>
      <c r="B181" s="3" t="s">
        <v>198</v>
      </c>
      <c r="C181" s="3" t="s">
        <v>5</v>
      </c>
      <c r="D181" s="6">
        <v>43497</v>
      </c>
      <c r="E181" s="3" t="s">
        <v>19</v>
      </c>
      <c r="F181" s="3"/>
    </row>
    <row r="182" spans="1:6">
      <c r="A182" s="4" t="s">
        <v>7</v>
      </c>
      <c r="B182" s="3" t="s">
        <v>199</v>
      </c>
      <c r="C182" s="3" t="s">
        <v>5</v>
      </c>
      <c r="D182" s="6">
        <v>43497</v>
      </c>
      <c r="E182" s="3" t="s">
        <v>19</v>
      </c>
      <c r="F182" s="3"/>
    </row>
    <row r="183" spans="1:6">
      <c r="A183" s="4" t="s">
        <v>7</v>
      </c>
      <c r="B183" s="3" t="s">
        <v>200</v>
      </c>
      <c r="C183" s="3" t="s">
        <v>5</v>
      </c>
      <c r="D183" s="6">
        <v>43586</v>
      </c>
      <c r="E183" s="3" t="s">
        <v>19</v>
      </c>
      <c r="F183" s="3"/>
    </row>
    <row r="184" spans="1:6">
      <c r="A184" s="4" t="s">
        <v>7</v>
      </c>
      <c r="B184" s="3" t="s">
        <v>201</v>
      </c>
      <c r="C184" s="3" t="s">
        <v>5</v>
      </c>
      <c r="D184" s="6">
        <v>44378</v>
      </c>
      <c r="E184" s="6">
        <v>46568</v>
      </c>
      <c r="F184" s="3"/>
    </row>
    <row r="185" spans="1:6">
      <c r="A185" s="4" t="s">
        <v>7</v>
      </c>
      <c r="B185" s="3" t="s">
        <v>202</v>
      </c>
      <c r="C185" s="3" t="s">
        <v>5</v>
      </c>
      <c r="D185" s="6">
        <v>43497</v>
      </c>
      <c r="E185" s="3" t="s">
        <v>19</v>
      </c>
      <c r="F185" s="3"/>
    </row>
    <row r="186" spans="1:6">
      <c r="A186" s="4" t="s">
        <v>7</v>
      </c>
      <c r="B186" s="3" t="s">
        <v>203</v>
      </c>
      <c r="C186" s="3" t="s">
        <v>5</v>
      </c>
      <c r="D186" s="6">
        <v>43497</v>
      </c>
      <c r="E186" s="3" t="s">
        <v>19</v>
      </c>
      <c r="F186" s="3"/>
    </row>
    <row r="187" spans="1:6">
      <c r="A187" s="4" t="s">
        <v>7</v>
      </c>
      <c r="B187" s="3" t="s">
        <v>204</v>
      </c>
      <c r="C187" s="3" t="s">
        <v>5</v>
      </c>
      <c r="D187" s="6">
        <v>44666</v>
      </c>
      <c r="E187" s="6">
        <v>46857</v>
      </c>
      <c r="F187" s="3"/>
    </row>
    <row r="188" spans="1:6">
      <c r="A188" s="4" t="s">
        <v>7</v>
      </c>
      <c r="B188" s="3" t="s">
        <v>205</v>
      </c>
      <c r="C188" s="3" t="s">
        <v>5</v>
      </c>
      <c r="D188" s="6">
        <v>44849</v>
      </c>
      <c r="E188" s="6">
        <v>45657</v>
      </c>
      <c r="F188" s="3"/>
    </row>
    <row r="189" spans="1:6">
      <c r="A189" s="4" t="s">
        <v>7</v>
      </c>
      <c r="B189" s="3" t="s">
        <v>206</v>
      </c>
      <c r="C189" s="3" t="s">
        <v>5</v>
      </c>
      <c r="D189" s="6">
        <v>43586</v>
      </c>
      <c r="E189" s="6">
        <v>45777</v>
      </c>
      <c r="F189" s="3"/>
    </row>
    <row r="190" spans="1:6">
      <c r="A190" s="4" t="s">
        <v>7</v>
      </c>
      <c r="B190" s="3" t="s">
        <v>207</v>
      </c>
      <c r="C190" s="3" t="s">
        <v>5</v>
      </c>
      <c r="D190" s="6">
        <v>45017</v>
      </c>
      <c r="E190" s="6">
        <v>47208</v>
      </c>
      <c r="F190" s="3"/>
    </row>
    <row r="191" spans="1:6">
      <c r="A191" s="4" t="s">
        <v>7</v>
      </c>
      <c r="B191" s="3" t="s">
        <v>208</v>
      </c>
      <c r="C191" s="3" t="s">
        <v>5</v>
      </c>
      <c r="D191" s="6">
        <v>44835</v>
      </c>
      <c r="E191" s="6">
        <v>47026</v>
      </c>
      <c r="F191" s="3"/>
    </row>
    <row r="192" spans="1:6">
      <c r="A192" s="4" t="s">
        <v>7</v>
      </c>
      <c r="B192" s="3" t="s">
        <v>209</v>
      </c>
      <c r="C192" s="3" t="s">
        <v>5</v>
      </c>
      <c r="D192" s="6">
        <v>44166</v>
      </c>
      <c r="E192" s="3" t="s">
        <v>19</v>
      </c>
      <c r="F192" s="3"/>
    </row>
    <row r="193" spans="1:6">
      <c r="A193" s="4" t="s">
        <v>7</v>
      </c>
      <c r="B193" s="3" t="s">
        <v>210</v>
      </c>
      <c r="C193" s="3" t="s">
        <v>5</v>
      </c>
      <c r="D193" s="6">
        <v>43497</v>
      </c>
      <c r="E193" s="3" t="s">
        <v>19</v>
      </c>
      <c r="F193" s="3"/>
    </row>
    <row r="194" spans="1:6">
      <c r="A194" s="4" t="s">
        <v>7</v>
      </c>
      <c r="B194" s="3" t="s">
        <v>211</v>
      </c>
      <c r="C194" s="3" t="s">
        <v>5</v>
      </c>
      <c r="D194" s="6">
        <v>43497</v>
      </c>
      <c r="E194" s="3" t="s">
        <v>19</v>
      </c>
      <c r="F194" s="3"/>
    </row>
    <row r="195" spans="1:6">
      <c r="A195" s="4" t="s">
        <v>7</v>
      </c>
      <c r="B195" s="3" t="s">
        <v>212</v>
      </c>
      <c r="C195" s="3" t="s">
        <v>5</v>
      </c>
      <c r="D195" s="6">
        <v>44805</v>
      </c>
      <c r="E195" s="6">
        <v>45991</v>
      </c>
      <c r="F195" s="3"/>
    </row>
    <row r="196" spans="1:6">
      <c r="A196" s="4" t="s">
        <v>7</v>
      </c>
      <c r="B196" s="3" t="s">
        <v>213</v>
      </c>
      <c r="C196" s="3" t="s">
        <v>5</v>
      </c>
      <c r="D196" s="6">
        <v>43497</v>
      </c>
      <c r="E196" s="3" t="s">
        <v>19</v>
      </c>
      <c r="F196" s="3"/>
    </row>
    <row r="197" spans="1:6">
      <c r="A197" s="4" t="s">
        <v>7</v>
      </c>
      <c r="B197" s="3" t="s">
        <v>214</v>
      </c>
      <c r="C197" s="3" t="s">
        <v>5</v>
      </c>
      <c r="D197" s="6">
        <v>43497</v>
      </c>
      <c r="E197" s="3" t="s">
        <v>19</v>
      </c>
      <c r="F197" s="3"/>
    </row>
    <row r="198" spans="1:6">
      <c r="A198" s="4" t="s">
        <v>7</v>
      </c>
      <c r="B198" s="3" t="s">
        <v>215</v>
      </c>
      <c r="C198" s="3" t="s">
        <v>5</v>
      </c>
      <c r="D198" s="6">
        <v>43497</v>
      </c>
      <c r="E198" s="3" t="s">
        <v>19</v>
      </c>
      <c r="F198" s="3"/>
    </row>
    <row r="199" spans="1:6">
      <c r="A199" s="4" t="s">
        <v>7</v>
      </c>
      <c r="B199" s="3" t="s">
        <v>216</v>
      </c>
      <c r="C199" s="3" t="s">
        <v>5</v>
      </c>
      <c r="D199" s="6">
        <v>44470</v>
      </c>
      <c r="E199" s="6">
        <v>45657</v>
      </c>
      <c r="F199" s="3"/>
    </row>
    <row r="200" spans="1:6">
      <c r="A200" s="4" t="s">
        <v>7</v>
      </c>
      <c r="B200" s="3" t="s">
        <v>217</v>
      </c>
      <c r="C200" s="3" t="s">
        <v>8</v>
      </c>
      <c r="D200" s="6">
        <v>44866</v>
      </c>
      <c r="E200" s="6">
        <v>45596</v>
      </c>
      <c r="F200" s="3"/>
    </row>
    <row r="201" spans="1:6">
      <c r="A201" s="4" t="s">
        <v>7</v>
      </c>
      <c r="B201" s="3" t="s">
        <v>218</v>
      </c>
      <c r="C201" s="3" t="s">
        <v>5</v>
      </c>
      <c r="D201" s="6">
        <v>44896</v>
      </c>
      <c r="E201" s="6">
        <v>47087</v>
      </c>
      <c r="F201" s="3"/>
    </row>
    <row r="202" spans="1:6">
      <c r="A202" s="4" t="s">
        <v>7</v>
      </c>
      <c r="B202" s="3" t="s">
        <v>219</v>
      </c>
      <c r="C202" s="3" t="s">
        <v>5</v>
      </c>
      <c r="D202" s="6">
        <v>44805</v>
      </c>
      <c r="E202" s="6">
        <v>46996</v>
      </c>
      <c r="F202" s="3"/>
    </row>
    <row r="203" spans="1:6">
      <c r="A203" s="4" t="s">
        <v>7</v>
      </c>
      <c r="B203" s="3" t="s">
        <v>220</v>
      </c>
      <c r="C203" s="3" t="s">
        <v>8</v>
      </c>
      <c r="D203" s="6">
        <v>44986</v>
      </c>
      <c r="E203" s="6">
        <v>45351</v>
      </c>
      <c r="F203" s="3" t="s">
        <v>587</v>
      </c>
    </row>
    <row r="204" spans="1:6">
      <c r="A204" s="4" t="s">
        <v>7</v>
      </c>
      <c r="B204" s="3" t="s">
        <v>221</v>
      </c>
      <c r="C204" s="3" t="s">
        <v>5</v>
      </c>
      <c r="D204" s="6">
        <v>43497</v>
      </c>
      <c r="E204" s="3" t="s">
        <v>19</v>
      </c>
      <c r="F204" s="3"/>
    </row>
    <row r="205" spans="1:6">
      <c r="A205" s="4" t="s">
        <v>7</v>
      </c>
      <c r="B205" s="3" t="s">
        <v>222</v>
      </c>
      <c r="C205" s="3" t="s">
        <v>5</v>
      </c>
      <c r="D205" s="6">
        <v>44682</v>
      </c>
      <c r="E205" s="6">
        <v>46873</v>
      </c>
      <c r="F205" s="3"/>
    </row>
    <row r="206" spans="1:6">
      <c r="A206" s="4" t="s">
        <v>7</v>
      </c>
      <c r="B206" s="3" t="s">
        <v>223</v>
      </c>
      <c r="C206" s="3" t="s">
        <v>5</v>
      </c>
      <c r="D206" s="6">
        <v>43586</v>
      </c>
      <c r="E206" s="3" t="s">
        <v>19</v>
      </c>
      <c r="F206" s="3"/>
    </row>
    <row r="207" spans="1:6">
      <c r="A207" s="4" t="s">
        <v>7</v>
      </c>
      <c r="B207" s="3" t="s">
        <v>224</v>
      </c>
      <c r="C207" s="3" t="s">
        <v>5</v>
      </c>
      <c r="D207" s="6">
        <v>43497</v>
      </c>
      <c r="E207" s="3" t="s">
        <v>19</v>
      </c>
      <c r="F207" s="3"/>
    </row>
    <row r="208" spans="1:6">
      <c r="A208" s="4" t="s">
        <v>7</v>
      </c>
      <c r="B208" s="3" t="s">
        <v>225</v>
      </c>
      <c r="C208" s="3" t="s">
        <v>5</v>
      </c>
      <c r="D208" s="6">
        <v>43497</v>
      </c>
      <c r="E208" s="3" t="s">
        <v>19</v>
      </c>
      <c r="F208" s="3"/>
    </row>
    <row r="209" spans="1:6">
      <c r="A209" s="4" t="s">
        <v>7</v>
      </c>
      <c r="B209" s="3" t="s">
        <v>226</v>
      </c>
      <c r="C209" s="3" t="s">
        <v>5</v>
      </c>
      <c r="D209" s="6">
        <v>43497</v>
      </c>
      <c r="E209" s="3" t="s">
        <v>19</v>
      </c>
      <c r="F209" s="3"/>
    </row>
    <row r="210" spans="1:6">
      <c r="A210" s="4" t="s">
        <v>7</v>
      </c>
      <c r="B210" s="3" t="s">
        <v>227</v>
      </c>
      <c r="C210" s="3" t="s">
        <v>5</v>
      </c>
      <c r="D210" s="6">
        <v>44470</v>
      </c>
      <c r="E210" s="6">
        <v>45657</v>
      </c>
      <c r="F210" s="3"/>
    </row>
    <row r="211" spans="1:6">
      <c r="A211" s="4" t="s">
        <v>7</v>
      </c>
      <c r="B211" s="3" t="s">
        <v>228</v>
      </c>
      <c r="C211" s="3" t="s">
        <v>5</v>
      </c>
      <c r="D211" s="6">
        <v>44180</v>
      </c>
      <c r="E211" s="6">
        <v>46370</v>
      </c>
      <c r="F211" s="3"/>
    </row>
    <row r="212" spans="1:6">
      <c r="A212" s="4" t="s">
        <v>7</v>
      </c>
      <c r="B212" s="3" t="s">
        <v>229</v>
      </c>
      <c r="C212" s="3" t="s">
        <v>5</v>
      </c>
      <c r="D212" s="6">
        <v>44743</v>
      </c>
      <c r="E212" s="6">
        <v>46934</v>
      </c>
      <c r="F212" s="3"/>
    </row>
    <row r="213" spans="1:6">
      <c r="A213" s="4" t="s">
        <v>7</v>
      </c>
      <c r="B213" s="3" t="s">
        <v>230</v>
      </c>
      <c r="C213" s="3" t="s">
        <v>5</v>
      </c>
      <c r="D213" s="6">
        <v>44454</v>
      </c>
      <c r="E213" s="6">
        <v>45657</v>
      </c>
      <c r="F213" s="3"/>
    </row>
    <row r="214" spans="1:6">
      <c r="A214" s="4" t="s">
        <v>7</v>
      </c>
      <c r="B214" s="3" t="s">
        <v>231</v>
      </c>
      <c r="C214" s="3" t="s">
        <v>5</v>
      </c>
      <c r="D214" s="6">
        <v>45108</v>
      </c>
      <c r="E214" s="6">
        <v>47299</v>
      </c>
      <c r="F214" s="3"/>
    </row>
    <row r="215" spans="1:6">
      <c r="A215" s="4" t="s">
        <v>7</v>
      </c>
      <c r="B215" s="3" t="s">
        <v>232</v>
      </c>
      <c r="C215" s="3" t="s">
        <v>5</v>
      </c>
      <c r="D215" s="6">
        <v>43497</v>
      </c>
      <c r="E215" s="3" t="s">
        <v>19</v>
      </c>
      <c r="F215" s="3"/>
    </row>
    <row r="216" spans="1:6">
      <c r="A216" s="4" t="s">
        <v>7</v>
      </c>
      <c r="B216" s="3" t="s">
        <v>233</v>
      </c>
      <c r="C216" s="3" t="s">
        <v>6</v>
      </c>
      <c r="D216" s="6">
        <v>44880</v>
      </c>
      <c r="E216" s="3" t="s">
        <v>19</v>
      </c>
      <c r="F216" s="3"/>
    </row>
    <row r="217" spans="1:6">
      <c r="A217" s="4" t="s">
        <v>7</v>
      </c>
      <c r="B217" s="3" t="s">
        <v>234</v>
      </c>
      <c r="C217" s="3" t="s">
        <v>5</v>
      </c>
      <c r="D217" s="6">
        <v>44409</v>
      </c>
      <c r="E217" s="6">
        <v>46599</v>
      </c>
      <c r="F217" s="3" t="s">
        <v>587</v>
      </c>
    </row>
    <row r="218" spans="1:6">
      <c r="A218" s="4" t="s">
        <v>7</v>
      </c>
      <c r="B218" s="3" t="s">
        <v>235</v>
      </c>
      <c r="C218" s="3" t="s">
        <v>5</v>
      </c>
      <c r="D218" s="6">
        <v>43586</v>
      </c>
      <c r="E218" s="3" t="s">
        <v>19</v>
      </c>
      <c r="F218" s="3"/>
    </row>
    <row r="219" spans="1:6">
      <c r="A219" s="4" t="s">
        <v>7</v>
      </c>
      <c r="B219" s="3" t="s">
        <v>236</v>
      </c>
      <c r="C219" s="3" t="s">
        <v>5</v>
      </c>
      <c r="D219" s="6">
        <v>43497</v>
      </c>
      <c r="E219" s="3" t="s">
        <v>19</v>
      </c>
      <c r="F219" s="3"/>
    </row>
    <row r="220" spans="1:6">
      <c r="A220" s="4" t="s">
        <v>7</v>
      </c>
      <c r="B220" s="3" t="s">
        <v>237</v>
      </c>
      <c r="C220" s="3" t="s">
        <v>5</v>
      </c>
      <c r="D220" s="6">
        <v>44835</v>
      </c>
      <c r="E220" s="6">
        <v>45673</v>
      </c>
      <c r="F220" s="3"/>
    </row>
    <row r="221" spans="1:6">
      <c r="A221" s="4" t="s">
        <v>7</v>
      </c>
      <c r="B221" s="3" t="s">
        <v>238</v>
      </c>
      <c r="C221" s="3" t="s">
        <v>5</v>
      </c>
      <c r="D221" s="6">
        <v>43497</v>
      </c>
      <c r="E221" s="3" t="s">
        <v>19</v>
      </c>
      <c r="F221" s="3"/>
    </row>
    <row r="222" spans="1:6">
      <c r="A222" s="4" t="s">
        <v>7</v>
      </c>
      <c r="B222" s="3" t="s">
        <v>239</v>
      </c>
      <c r="C222" s="3" t="s">
        <v>9</v>
      </c>
      <c r="D222" s="6">
        <v>36189</v>
      </c>
      <c r="E222" s="3" t="s">
        <v>19</v>
      </c>
      <c r="F222" s="3"/>
    </row>
    <row r="223" spans="1:6">
      <c r="A223" s="4" t="s">
        <v>7</v>
      </c>
      <c r="B223" s="3" t="s">
        <v>240</v>
      </c>
      <c r="C223" s="3" t="s">
        <v>5</v>
      </c>
      <c r="D223" s="6">
        <v>43497</v>
      </c>
      <c r="E223" s="3" t="s">
        <v>19</v>
      </c>
      <c r="F223" s="3"/>
    </row>
    <row r="224" spans="1:6">
      <c r="A224" s="4" t="s">
        <v>7</v>
      </c>
      <c r="B224" s="3" t="s">
        <v>241</v>
      </c>
      <c r="C224" s="3" t="s">
        <v>5</v>
      </c>
      <c r="D224" s="6">
        <v>43497</v>
      </c>
      <c r="E224" s="3" t="s">
        <v>19</v>
      </c>
      <c r="F224" s="3"/>
    </row>
    <row r="225" spans="1:6">
      <c r="A225" s="4" t="s">
        <v>7</v>
      </c>
      <c r="B225" s="3" t="s">
        <v>242</v>
      </c>
      <c r="C225" s="3" t="s">
        <v>5</v>
      </c>
      <c r="D225" s="6">
        <v>43586</v>
      </c>
      <c r="E225" s="3" t="s">
        <v>19</v>
      </c>
      <c r="F225" s="3"/>
    </row>
    <row r="226" spans="1:6">
      <c r="A226" s="4" t="s">
        <v>7</v>
      </c>
      <c r="B226" s="3" t="s">
        <v>243</v>
      </c>
      <c r="C226" s="3" t="s">
        <v>5</v>
      </c>
      <c r="D226" s="6">
        <v>44805</v>
      </c>
      <c r="E226" s="6">
        <v>46996</v>
      </c>
      <c r="F226" s="3"/>
    </row>
    <row r="227" spans="1:6">
      <c r="A227" s="4" t="s">
        <v>7</v>
      </c>
      <c r="B227" s="3" t="s">
        <v>244</v>
      </c>
      <c r="C227" s="3" t="s">
        <v>5</v>
      </c>
      <c r="D227" s="6">
        <v>44576</v>
      </c>
      <c r="E227" s="6">
        <v>47132</v>
      </c>
      <c r="F227" s="3"/>
    </row>
    <row r="228" spans="1:6">
      <c r="A228" s="4" t="s">
        <v>7</v>
      </c>
      <c r="B228" s="3" t="s">
        <v>245</v>
      </c>
      <c r="C228" s="3" t="s">
        <v>5</v>
      </c>
      <c r="D228" s="6">
        <v>44075</v>
      </c>
      <c r="E228" s="3" t="s">
        <v>19</v>
      </c>
      <c r="F228" s="3"/>
    </row>
    <row r="229" spans="1:6">
      <c r="A229" s="4" t="s">
        <v>7</v>
      </c>
      <c r="B229" s="3" t="s">
        <v>246</v>
      </c>
      <c r="C229" s="3" t="s">
        <v>5</v>
      </c>
      <c r="D229" s="6">
        <v>44682</v>
      </c>
      <c r="E229" s="6">
        <v>46142</v>
      </c>
      <c r="F229" s="3"/>
    </row>
    <row r="230" spans="1:6">
      <c r="A230" s="4" t="s">
        <v>7</v>
      </c>
      <c r="B230" s="3" t="s">
        <v>247</v>
      </c>
      <c r="C230" s="3" t="s">
        <v>5</v>
      </c>
      <c r="D230" s="6">
        <v>44713</v>
      </c>
      <c r="E230" s="6">
        <v>46904</v>
      </c>
      <c r="F230" s="3"/>
    </row>
    <row r="231" spans="1:6">
      <c r="A231" s="4" t="s">
        <v>7</v>
      </c>
      <c r="B231" s="3" t="s">
        <v>248</v>
      </c>
      <c r="C231" s="3" t="s">
        <v>5</v>
      </c>
      <c r="D231" s="6">
        <v>44105</v>
      </c>
      <c r="E231" s="3" t="s">
        <v>19</v>
      </c>
      <c r="F231" s="3"/>
    </row>
    <row r="232" spans="1:6">
      <c r="A232" s="4" t="s">
        <v>7</v>
      </c>
      <c r="B232" s="3" t="s">
        <v>249</v>
      </c>
      <c r="C232" s="3" t="s">
        <v>5</v>
      </c>
      <c r="D232" s="6">
        <v>43586</v>
      </c>
      <c r="E232" s="3" t="s">
        <v>19</v>
      </c>
      <c r="F232" s="3"/>
    </row>
    <row r="233" spans="1:6">
      <c r="A233" s="4" t="s">
        <v>7</v>
      </c>
      <c r="B233" s="3" t="s">
        <v>250</v>
      </c>
      <c r="C233" s="3" t="s">
        <v>5</v>
      </c>
      <c r="D233" s="6">
        <v>43497</v>
      </c>
      <c r="E233" s="3" t="s">
        <v>19</v>
      </c>
      <c r="F233" s="3"/>
    </row>
    <row r="234" spans="1:6">
      <c r="A234" s="4" t="s">
        <v>7</v>
      </c>
      <c r="B234" s="3" t="s">
        <v>251</v>
      </c>
      <c r="C234" s="3" t="s">
        <v>6</v>
      </c>
      <c r="D234" s="6">
        <v>44743</v>
      </c>
      <c r="E234" s="3" t="s">
        <v>19</v>
      </c>
      <c r="F234" s="3"/>
    </row>
    <row r="235" spans="1:6">
      <c r="A235" s="4" t="s">
        <v>7</v>
      </c>
      <c r="B235" s="3" t="s">
        <v>252</v>
      </c>
      <c r="C235" s="3" t="s">
        <v>5</v>
      </c>
      <c r="D235" s="6">
        <v>43661</v>
      </c>
      <c r="E235" s="3" t="s">
        <v>19</v>
      </c>
      <c r="F235" s="3"/>
    </row>
    <row r="236" spans="1:6">
      <c r="A236" s="4" t="s">
        <v>7</v>
      </c>
      <c r="B236" s="3" t="s">
        <v>253</v>
      </c>
      <c r="C236" s="3" t="s">
        <v>5</v>
      </c>
      <c r="D236" s="6">
        <v>43497</v>
      </c>
      <c r="E236" s="3" t="s">
        <v>19</v>
      </c>
      <c r="F236" s="3"/>
    </row>
    <row r="237" spans="1:6">
      <c r="A237" s="4" t="s">
        <v>7</v>
      </c>
      <c r="B237" s="3" t="s">
        <v>254</v>
      </c>
      <c r="C237" s="3" t="s">
        <v>5</v>
      </c>
      <c r="D237" s="6">
        <v>43586</v>
      </c>
      <c r="E237" s="3" t="s">
        <v>19</v>
      </c>
      <c r="F237" s="3"/>
    </row>
    <row r="238" spans="1:6">
      <c r="A238" s="4" t="s">
        <v>7</v>
      </c>
      <c r="B238" s="3" t="s">
        <v>255</v>
      </c>
      <c r="C238" s="3" t="s">
        <v>5</v>
      </c>
      <c r="D238" s="6">
        <v>43586</v>
      </c>
      <c r="E238" s="3" t="s">
        <v>19</v>
      </c>
      <c r="F238" s="3"/>
    </row>
    <row r="239" spans="1:6">
      <c r="A239" s="4" t="s">
        <v>7</v>
      </c>
      <c r="B239" s="3" t="s">
        <v>256</v>
      </c>
      <c r="C239" s="3" t="s">
        <v>5</v>
      </c>
      <c r="D239" s="6">
        <v>44958</v>
      </c>
      <c r="E239" s="6">
        <v>47149</v>
      </c>
      <c r="F239" s="3"/>
    </row>
    <row r="240" spans="1:6">
      <c r="A240" s="4" t="s">
        <v>7</v>
      </c>
      <c r="B240" s="3" t="s">
        <v>257</v>
      </c>
      <c r="C240" s="3" t="s">
        <v>5</v>
      </c>
      <c r="D240" s="6">
        <v>44805</v>
      </c>
      <c r="E240" s="6">
        <v>46996</v>
      </c>
      <c r="F240" s="3"/>
    </row>
    <row r="241" spans="1:6">
      <c r="A241" s="4" t="s">
        <v>7</v>
      </c>
      <c r="B241" s="3" t="s">
        <v>258</v>
      </c>
      <c r="C241" s="3" t="s">
        <v>5</v>
      </c>
      <c r="D241" s="6">
        <v>44835</v>
      </c>
      <c r="E241" s="6">
        <v>45657</v>
      </c>
      <c r="F241" s="3"/>
    </row>
    <row r="242" spans="1:6">
      <c r="A242" s="4" t="s">
        <v>7</v>
      </c>
      <c r="B242" s="3" t="s">
        <v>259</v>
      </c>
      <c r="C242" s="3" t="s">
        <v>5</v>
      </c>
      <c r="D242" s="6">
        <v>43497</v>
      </c>
      <c r="E242" s="3" t="s">
        <v>19</v>
      </c>
      <c r="F242" s="3"/>
    </row>
    <row r="243" spans="1:6">
      <c r="A243" s="4" t="s">
        <v>7</v>
      </c>
      <c r="B243" s="3" t="s">
        <v>260</v>
      </c>
      <c r="C243" s="3" t="s">
        <v>5</v>
      </c>
      <c r="D243" s="6">
        <v>45170</v>
      </c>
      <c r="E243" s="6">
        <v>47361</v>
      </c>
      <c r="F243" s="3"/>
    </row>
    <row r="244" spans="1:6">
      <c r="A244" s="4" t="s">
        <v>7</v>
      </c>
      <c r="B244" s="3" t="s">
        <v>261</v>
      </c>
      <c r="C244" s="3" t="s">
        <v>5</v>
      </c>
      <c r="D244" s="6">
        <v>44378</v>
      </c>
      <c r="E244" s="6">
        <v>46568</v>
      </c>
      <c r="F244" s="3"/>
    </row>
    <row r="245" spans="1:6">
      <c r="A245" s="4" t="s">
        <v>7</v>
      </c>
      <c r="B245" s="3" t="s">
        <v>262</v>
      </c>
      <c r="C245" s="3" t="s">
        <v>5</v>
      </c>
      <c r="D245" s="6">
        <v>43497</v>
      </c>
      <c r="E245" s="3" t="s">
        <v>19</v>
      </c>
      <c r="F245" s="3"/>
    </row>
    <row r="246" spans="1:6">
      <c r="A246" s="4" t="s">
        <v>7</v>
      </c>
      <c r="B246" s="3" t="s">
        <v>263</v>
      </c>
      <c r="C246" s="3" t="s">
        <v>6</v>
      </c>
      <c r="D246" s="6">
        <v>45077</v>
      </c>
      <c r="E246" s="3" t="s">
        <v>19</v>
      </c>
      <c r="F246" s="3"/>
    </row>
    <row r="247" spans="1:6">
      <c r="A247" s="4" t="s">
        <v>7</v>
      </c>
      <c r="B247" s="3" t="s">
        <v>264</v>
      </c>
      <c r="C247" s="3" t="s">
        <v>5</v>
      </c>
      <c r="D247" s="6">
        <v>43497</v>
      </c>
      <c r="E247" s="3" t="s">
        <v>19</v>
      </c>
      <c r="F247" s="3"/>
    </row>
    <row r="248" spans="1:6">
      <c r="A248" s="4" t="s">
        <v>7</v>
      </c>
      <c r="B248" s="3" t="s">
        <v>265</v>
      </c>
      <c r="C248" s="3" t="s">
        <v>5</v>
      </c>
      <c r="D248" s="6">
        <v>45017</v>
      </c>
      <c r="E248" s="6">
        <v>47208</v>
      </c>
      <c r="F248" s="3"/>
    </row>
    <row r="249" spans="1:6">
      <c r="A249" s="4" t="s">
        <v>7</v>
      </c>
      <c r="B249" s="3" t="s">
        <v>266</v>
      </c>
      <c r="C249" s="3" t="s">
        <v>5</v>
      </c>
      <c r="D249" s="6">
        <v>43497</v>
      </c>
      <c r="E249" s="3" t="s">
        <v>19</v>
      </c>
      <c r="F249" s="3"/>
    </row>
    <row r="250" spans="1:6">
      <c r="A250" s="4" t="s">
        <v>7</v>
      </c>
      <c r="B250" s="3" t="s">
        <v>267</v>
      </c>
      <c r="C250" s="3" t="s">
        <v>5</v>
      </c>
      <c r="D250" s="6">
        <v>44440</v>
      </c>
      <c r="E250" s="6">
        <v>46630</v>
      </c>
      <c r="F250" s="3"/>
    </row>
    <row r="251" spans="1:6">
      <c r="A251" s="4" t="s">
        <v>7</v>
      </c>
      <c r="B251" s="3" t="s">
        <v>268</v>
      </c>
      <c r="C251" s="3" t="s">
        <v>5</v>
      </c>
      <c r="D251" s="6">
        <v>44331</v>
      </c>
      <c r="E251" s="6">
        <v>45791</v>
      </c>
      <c r="F251" s="3"/>
    </row>
    <row r="252" spans="1:6">
      <c r="A252" s="4" t="s">
        <v>7</v>
      </c>
      <c r="B252" s="3" t="s">
        <v>269</v>
      </c>
      <c r="C252" s="3" t="s">
        <v>5</v>
      </c>
      <c r="D252" s="6">
        <v>43497</v>
      </c>
      <c r="E252" s="6">
        <v>45688</v>
      </c>
      <c r="F252" s="3"/>
    </row>
    <row r="253" spans="1:6">
      <c r="A253" s="4" t="s">
        <v>7</v>
      </c>
      <c r="B253" s="3" t="s">
        <v>270</v>
      </c>
      <c r="C253" s="3" t="s">
        <v>5</v>
      </c>
      <c r="D253" s="6">
        <v>43497</v>
      </c>
      <c r="E253" s="3" t="s">
        <v>19</v>
      </c>
      <c r="F253" s="3"/>
    </row>
    <row r="254" spans="1:6">
      <c r="A254" s="4" t="s">
        <v>7</v>
      </c>
      <c r="B254" s="3" t="s">
        <v>271</v>
      </c>
      <c r="C254" s="3" t="s">
        <v>5</v>
      </c>
      <c r="D254" s="6">
        <v>43806</v>
      </c>
      <c r="E254" s="3" t="s">
        <v>19</v>
      </c>
      <c r="F254" s="3"/>
    </row>
    <row r="255" spans="1:6">
      <c r="A255" s="4" t="s">
        <v>7</v>
      </c>
      <c r="B255" s="3" t="s">
        <v>272</v>
      </c>
      <c r="C255" s="3" t="s">
        <v>5</v>
      </c>
      <c r="D255" s="6">
        <v>44440</v>
      </c>
      <c r="E255" s="6">
        <v>46630</v>
      </c>
      <c r="F255" s="3"/>
    </row>
    <row r="256" spans="1:6">
      <c r="A256" s="4" t="s">
        <v>7</v>
      </c>
      <c r="B256" s="3" t="s">
        <v>273</v>
      </c>
      <c r="C256" s="3" t="s">
        <v>5</v>
      </c>
      <c r="D256" s="6">
        <v>43497</v>
      </c>
      <c r="E256" s="3" t="s">
        <v>19</v>
      </c>
      <c r="F256" s="3"/>
    </row>
    <row r="257" spans="1:6">
      <c r="A257" s="4" t="s">
        <v>7</v>
      </c>
      <c r="B257" s="3" t="s">
        <v>274</v>
      </c>
      <c r="C257" s="3" t="s">
        <v>5</v>
      </c>
      <c r="D257" s="6">
        <v>43497</v>
      </c>
      <c r="E257" s="3" t="s">
        <v>19</v>
      </c>
      <c r="F257" s="3"/>
    </row>
    <row r="258" spans="1:6">
      <c r="A258" s="4" t="s">
        <v>7</v>
      </c>
      <c r="B258" s="3" t="s">
        <v>275</v>
      </c>
      <c r="C258" s="3" t="s">
        <v>5</v>
      </c>
      <c r="D258" s="6">
        <v>45017</v>
      </c>
      <c r="E258" s="6">
        <v>47208</v>
      </c>
      <c r="F258" s="3"/>
    </row>
    <row r="259" spans="1:6">
      <c r="A259" s="4" t="s">
        <v>7</v>
      </c>
      <c r="B259" s="3" t="s">
        <v>276</v>
      </c>
      <c r="C259" s="3" t="s">
        <v>5</v>
      </c>
      <c r="D259" s="6">
        <v>45108</v>
      </c>
      <c r="E259" s="6">
        <v>47299</v>
      </c>
      <c r="F259" s="3"/>
    </row>
    <row r="260" spans="1:6">
      <c r="A260" s="4" t="s">
        <v>7</v>
      </c>
      <c r="B260" s="3" t="s">
        <v>277</v>
      </c>
      <c r="C260" s="3" t="s">
        <v>5</v>
      </c>
      <c r="D260" s="6">
        <v>44835</v>
      </c>
      <c r="E260" s="6">
        <v>47026</v>
      </c>
      <c r="F260" s="3"/>
    </row>
    <row r="261" spans="1:6">
      <c r="A261" s="4" t="s">
        <v>7</v>
      </c>
      <c r="B261" s="3" t="s">
        <v>278</v>
      </c>
      <c r="C261" s="3" t="s">
        <v>5</v>
      </c>
      <c r="D261" s="6">
        <v>43497</v>
      </c>
      <c r="E261" s="3" t="s">
        <v>19</v>
      </c>
      <c r="F261" s="3"/>
    </row>
    <row r="262" spans="1:6">
      <c r="A262" s="4" t="s">
        <v>7</v>
      </c>
      <c r="B262" s="3" t="s">
        <v>279</v>
      </c>
      <c r="C262" s="3" t="s">
        <v>5</v>
      </c>
      <c r="D262" s="6">
        <v>45017</v>
      </c>
      <c r="E262" s="6">
        <v>47208</v>
      </c>
      <c r="F262" s="3"/>
    </row>
    <row r="263" spans="1:6">
      <c r="A263" s="4" t="s">
        <v>7</v>
      </c>
      <c r="B263" s="3" t="s">
        <v>280</v>
      </c>
      <c r="C263" s="3" t="s">
        <v>8</v>
      </c>
      <c r="D263" s="6">
        <v>45139</v>
      </c>
      <c r="E263" s="6">
        <v>45504</v>
      </c>
      <c r="F263" s="3"/>
    </row>
    <row r="264" spans="1:6">
      <c r="A264" s="4" t="s">
        <v>7</v>
      </c>
      <c r="B264" s="3" t="s">
        <v>281</v>
      </c>
      <c r="C264" s="3" t="s">
        <v>5</v>
      </c>
      <c r="D264" s="6">
        <v>45127</v>
      </c>
      <c r="E264" s="3" t="s">
        <v>19</v>
      </c>
      <c r="F264" s="3" t="s">
        <v>587</v>
      </c>
    </row>
    <row r="265" spans="1:6">
      <c r="A265" s="4" t="s">
        <v>7</v>
      </c>
      <c r="B265" s="3" t="s">
        <v>282</v>
      </c>
      <c r="C265" s="3" t="s">
        <v>5</v>
      </c>
      <c r="D265" s="6">
        <v>43497</v>
      </c>
      <c r="E265" s="3" t="s">
        <v>19</v>
      </c>
      <c r="F265" s="3"/>
    </row>
    <row r="266" spans="1:6">
      <c r="A266" s="4" t="s">
        <v>7</v>
      </c>
      <c r="B266" s="3" t="s">
        <v>283</v>
      </c>
      <c r="C266" s="3" t="s">
        <v>8</v>
      </c>
      <c r="D266" s="6">
        <v>44866</v>
      </c>
      <c r="E266" s="6">
        <v>45596</v>
      </c>
      <c r="F266" s="3"/>
    </row>
    <row r="267" spans="1:6">
      <c r="A267" s="4" t="s">
        <v>7</v>
      </c>
      <c r="B267" s="3" t="s">
        <v>284</v>
      </c>
      <c r="C267" s="3" t="s">
        <v>5</v>
      </c>
      <c r="D267" s="6">
        <v>43497</v>
      </c>
      <c r="E267" s="3" t="s">
        <v>19</v>
      </c>
      <c r="F267" s="3"/>
    </row>
    <row r="268" spans="1:6">
      <c r="A268" s="4" t="s">
        <v>7</v>
      </c>
      <c r="B268" s="3" t="s">
        <v>285</v>
      </c>
      <c r="C268" s="3" t="s">
        <v>5</v>
      </c>
      <c r="D268" s="6">
        <v>44718</v>
      </c>
      <c r="E268" s="6">
        <v>46904</v>
      </c>
      <c r="F268" s="3"/>
    </row>
    <row r="269" spans="1:6">
      <c r="A269" s="4" t="s">
        <v>7</v>
      </c>
      <c r="B269" s="3" t="s">
        <v>286</v>
      </c>
      <c r="C269" s="3" t="s">
        <v>5</v>
      </c>
      <c r="D269" s="6">
        <v>45017</v>
      </c>
      <c r="E269" s="6">
        <v>47208</v>
      </c>
      <c r="F269" s="3"/>
    </row>
    <row r="270" spans="1:6">
      <c r="A270" s="4" t="s">
        <v>7</v>
      </c>
      <c r="B270" s="3" t="s">
        <v>287</v>
      </c>
      <c r="C270" s="3" t="s">
        <v>5</v>
      </c>
      <c r="D270" s="6">
        <v>44805</v>
      </c>
      <c r="E270" s="6">
        <v>46996</v>
      </c>
      <c r="F270" s="3"/>
    </row>
    <row r="271" spans="1:6">
      <c r="A271" s="4" t="s">
        <v>7</v>
      </c>
      <c r="B271" s="3" t="s">
        <v>288</v>
      </c>
      <c r="C271" s="3" t="s">
        <v>5</v>
      </c>
      <c r="D271" s="6">
        <v>44858</v>
      </c>
      <c r="E271" s="6">
        <v>45673</v>
      </c>
      <c r="F271" s="3"/>
    </row>
    <row r="272" spans="1:6">
      <c r="A272" s="4" t="s">
        <v>7</v>
      </c>
      <c r="B272" s="3" t="s">
        <v>289</v>
      </c>
      <c r="C272" s="3" t="s">
        <v>5</v>
      </c>
      <c r="D272" s="6">
        <v>43497</v>
      </c>
      <c r="E272" s="3" t="s">
        <v>19</v>
      </c>
      <c r="F272" s="3"/>
    </row>
    <row r="273" spans="1:6">
      <c r="A273" s="4" t="s">
        <v>7</v>
      </c>
      <c r="B273" s="3" t="s">
        <v>290</v>
      </c>
      <c r="C273" s="3" t="s">
        <v>5</v>
      </c>
      <c r="D273" s="6">
        <v>44774</v>
      </c>
      <c r="E273" s="6">
        <v>46965</v>
      </c>
      <c r="F273" s="3"/>
    </row>
    <row r="274" spans="1:6">
      <c r="A274" s="4" t="s">
        <v>7</v>
      </c>
      <c r="B274" s="3" t="s">
        <v>291</v>
      </c>
      <c r="C274" s="3" t="s">
        <v>5</v>
      </c>
      <c r="D274" s="6">
        <v>44805</v>
      </c>
      <c r="E274" s="6">
        <v>46996</v>
      </c>
      <c r="F274" s="3"/>
    </row>
    <row r="275" spans="1:6">
      <c r="A275" s="4" t="s">
        <v>7</v>
      </c>
      <c r="B275" s="3" t="s">
        <v>292</v>
      </c>
      <c r="C275" s="3" t="s">
        <v>5</v>
      </c>
      <c r="D275" s="6">
        <v>44866</v>
      </c>
      <c r="E275" s="6">
        <v>45657</v>
      </c>
      <c r="F275" s="3"/>
    </row>
    <row r="276" spans="1:6">
      <c r="A276" s="4" t="s">
        <v>7</v>
      </c>
      <c r="B276" s="3" t="s">
        <v>293</v>
      </c>
      <c r="C276" s="3" t="s">
        <v>5</v>
      </c>
      <c r="D276" s="6">
        <v>43497</v>
      </c>
      <c r="E276" s="3" t="s">
        <v>19</v>
      </c>
      <c r="F276" s="3"/>
    </row>
    <row r="277" spans="1:6">
      <c r="A277" s="4" t="s">
        <v>7</v>
      </c>
      <c r="B277" s="3" t="s">
        <v>294</v>
      </c>
      <c r="C277" s="3" t="s">
        <v>5</v>
      </c>
      <c r="D277" s="6">
        <v>45017</v>
      </c>
      <c r="E277" s="6">
        <v>45657</v>
      </c>
      <c r="F277" s="3"/>
    </row>
    <row r="278" spans="1:6">
      <c r="A278" s="4" t="s">
        <v>7</v>
      </c>
      <c r="B278" s="3" t="s">
        <v>295</v>
      </c>
      <c r="C278" s="3" t="s">
        <v>5</v>
      </c>
      <c r="D278" s="6">
        <v>44774</v>
      </c>
      <c r="E278" s="6">
        <v>46965</v>
      </c>
      <c r="F278" s="3"/>
    </row>
    <row r="279" spans="1:6">
      <c r="A279" s="4" t="s">
        <v>7</v>
      </c>
      <c r="B279" s="3" t="s">
        <v>296</v>
      </c>
      <c r="C279" s="3" t="s">
        <v>5</v>
      </c>
      <c r="D279" s="6">
        <v>43497</v>
      </c>
      <c r="E279" s="3" t="s">
        <v>19</v>
      </c>
      <c r="F279" s="3"/>
    </row>
    <row r="280" spans="1:6">
      <c r="A280" s="4" t="s">
        <v>7</v>
      </c>
      <c r="B280" s="3" t="s">
        <v>297</v>
      </c>
      <c r="C280" s="3" t="s">
        <v>5</v>
      </c>
      <c r="D280" s="6">
        <v>44531</v>
      </c>
      <c r="E280" s="6">
        <v>45991</v>
      </c>
      <c r="F280" s="3"/>
    </row>
    <row r="281" spans="1:6">
      <c r="A281" s="4" t="s">
        <v>7</v>
      </c>
      <c r="B281" s="3" t="s">
        <v>298</v>
      </c>
      <c r="C281" s="3" t="s">
        <v>5</v>
      </c>
      <c r="D281" s="6">
        <v>45127</v>
      </c>
      <c r="E281" s="6">
        <v>47318</v>
      </c>
      <c r="F281" s="3"/>
    </row>
    <row r="282" spans="1:6">
      <c r="A282" s="4" t="s">
        <v>7</v>
      </c>
      <c r="B282" s="3" t="s">
        <v>299</v>
      </c>
      <c r="C282" s="3" t="s">
        <v>5</v>
      </c>
      <c r="D282" s="6">
        <v>44835</v>
      </c>
      <c r="E282" s="6">
        <v>45657</v>
      </c>
      <c r="F282" s="3"/>
    </row>
    <row r="283" spans="1:6">
      <c r="A283" s="4" t="s">
        <v>7</v>
      </c>
      <c r="B283" s="3" t="s">
        <v>300</v>
      </c>
      <c r="C283" s="3" t="s">
        <v>5</v>
      </c>
      <c r="D283" s="6">
        <v>43497</v>
      </c>
      <c r="E283" s="3" t="s">
        <v>19</v>
      </c>
      <c r="F283" s="3"/>
    </row>
    <row r="284" spans="1:6">
      <c r="A284" s="4" t="s">
        <v>7</v>
      </c>
      <c r="B284" s="3" t="s">
        <v>301</v>
      </c>
      <c r="C284" s="3" t="s">
        <v>5</v>
      </c>
      <c r="D284" s="6">
        <v>43497</v>
      </c>
      <c r="E284" s="3" t="s">
        <v>19</v>
      </c>
      <c r="F284" s="3"/>
    </row>
    <row r="285" spans="1:6">
      <c r="A285" s="4" t="s">
        <v>7</v>
      </c>
      <c r="B285" s="3" t="s">
        <v>302</v>
      </c>
      <c r="C285" s="3" t="s">
        <v>5</v>
      </c>
      <c r="D285" s="6">
        <v>43497</v>
      </c>
      <c r="E285" s="3" t="s">
        <v>19</v>
      </c>
      <c r="F285" s="3"/>
    </row>
    <row r="286" spans="1:6">
      <c r="A286" s="4" t="s">
        <v>7</v>
      </c>
      <c r="B286" s="3" t="s">
        <v>303</v>
      </c>
      <c r="C286" s="3" t="s">
        <v>5</v>
      </c>
      <c r="D286" s="6">
        <v>44075</v>
      </c>
      <c r="E286" s="6">
        <v>46265</v>
      </c>
      <c r="F286" s="3"/>
    </row>
    <row r="287" spans="1:6">
      <c r="A287" s="4" t="s">
        <v>7</v>
      </c>
      <c r="B287" s="3" t="s">
        <v>304</v>
      </c>
      <c r="C287" s="3" t="s">
        <v>5</v>
      </c>
      <c r="D287" s="6">
        <v>43497</v>
      </c>
      <c r="E287" s="3" t="s">
        <v>19</v>
      </c>
      <c r="F287" s="3"/>
    </row>
    <row r="288" spans="1:6">
      <c r="A288" s="4" t="s">
        <v>7</v>
      </c>
      <c r="B288" s="3" t="s">
        <v>305</v>
      </c>
      <c r="C288" s="3" t="s">
        <v>5</v>
      </c>
      <c r="D288" s="6">
        <v>43497</v>
      </c>
      <c r="E288" s="3" t="s">
        <v>19</v>
      </c>
      <c r="F288" s="3"/>
    </row>
    <row r="289" spans="1:6">
      <c r="A289" s="4" t="s">
        <v>7</v>
      </c>
      <c r="B289" s="3" t="s">
        <v>306</v>
      </c>
      <c r="C289" s="3" t="s">
        <v>5</v>
      </c>
      <c r="D289" s="6">
        <v>43497</v>
      </c>
      <c r="E289" s="3" t="s">
        <v>19</v>
      </c>
      <c r="F289" s="3"/>
    </row>
    <row r="290" spans="1:6">
      <c r="A290" s="4" t="s">
        <v>7</v>
      </c>
      <c r="B290" s="3" t="s">
        <v>307</v>
      </c>
      <c r="C290" s="3" t="s">
        <v>5</v>
      </c>
      <c r="D290" s="6">
        <v>43497</v>
      </c>
      <c r="E290" s="3" t="s">
        <v>19</v>
      </c>
      <c r="F290" s="3"/>
    </row>
    <row r="291" spans="1:6">
      <c r="A291" s="4" t="s">
        <v>7</v>
      </c>
      <c r="B291" s="3" t="s">
        <v>308</v>
      </c>
      <c r="C291" s="3" t="s">
        <v>5</v>
      </c>
      <c r="D291" s="6">
        <v>44849</v>
      </c>
      <c r="E291" s="6">
        <v>46309</v>
      </c>
      <c r="F291" s="3"/>
    </row>
    <row r="292" spans="1:6">
      <c r="A292" s="4" t="s">
        <v>7</v>
      </c>
      <c r="B292" s="3" t="s">
        <v>309</v>
      </c>
      <c r="C292" s="3" t="s">
        <v>5</v>
      </c>
      <c r="D292" s="6">
        <v>44440</v>
      </c>
      <c r="E292" s="6">
        <v>46630</v>
      </c>
      <c r="F292" s="3"/>
    </row>
    <row r="293" spans="1:6">
      <c r="A293" s="4" t="s">
        <v>7</v>
      </c>
      <c r="B293" s="3" t="s">
        <v>310</v>
      </c>
      <c r="C293" s="3" t="s">
        <v>5</v>
      </c>
      <c r="D293" s="6">
        <v>45017</v>
      </c>
      <c r="E293" s="6">
        <v>47208</v>
      </c>
      <c r="F293" s="3"/>
    </row>
    <row r="294" spans="1:6">
      <c r="A294" s="4" t="s">
        <v>7</v>
      </c>
      <c r="B294" s="3" t="s">
        <v>311</v>
      </c>
      <c r="C294" s="3" t="s">
        <v>5</v>
      </c>
      <c r="D294" s="6">
        <v>43497</v>
      </c>
      <c r="E294" s="3" t="s">
        <v>19</v>
      </c>
      <c r="F294" s="3"/>
    </row>
    <row r="295" spans="1:6">
      <c r="A295" s="4" t="s">
        <v>7</v>
      </c>
      <c r="B295" s="3" t="s">
        <v>312</v>
      </c>
      <c r="C295" s="3" t="s">
        <v>5</v>
      </c>
      <c r="D295" s="6">
        <v>44180</v>
      </c>
      <c r="E295" s="3" t="s">
        <v>19</v>
      </c>
      <c r="F295" s="3"/>
    </row>
    <row r="296" spans="1:6">
      <c r="A296" s="4" t="s">
        <v>7</v>
      </c>
      <c r="B296" s="3" t="s">
        <v>313</v>
      </c>
      <c r="C296" s="3" t="s">
        <v>5</v>
      </c>
      <c r="D296" s="6">
        <v>44317</v>
      </c>
      <c r="E296" s="6">
        <v>46507</v>
      </c>
      <c r="F296" s="3"/>
    </row>
    <row r="297" spans="1:6">
      <c r="A297" s="4" t="s">
        <v>7</v>
      </c>
      <c r="B297" s="3" t="s">
        <v>314</v>
      </c>
      <c r="C297" s="3" t="s">
        <v>5</v>
      </c>
      <c r="D297" s="6">
        <v>44044</v>
      </c>
      <c r="E297" s="3" t="s">
        <v>19</v>
      </c>
      <c r="F297" s="3"/>
    </row>
    <row r="298" spans="1:6">
      <c r="A298" s="4" t="s">
        <v>7</v>
      </c>
      <c r="B298" s="3" t="s">
        <v>315</v>
      </c>
      <c r="C298" s="3" t="s">
        <v>5</v>
      </c>
      <c r="D298" s="6">
        <v>43497</v>
      </c>
      <c r="E298" s="3" t="s">
        <v>19</v>
      </c>
      <c r="F298" s="3"/>
    </row>
    <row r="299" spans="1:6">
      <c r="A299" s="4" t="s">
        <v>7</v>
      </c>
      <c r="B299" s="3" t="s">
        <v>316</v>
      </c>
      <c r="C299" s="3" t="s">
        <v>5</v>
      </c>
      <c r="D299" s="6">
        <v>43497</v>
      </c>
      <c r="E299" s="3" t="s">
        <v>19</v>
      </c>
      <c r="F299" s="3"/>
    </row>
    <row r="300" spans="1:6">
      <c r="A300" s="4" t="s">
        <v>7</v>
      </c>
      <c r="B300" s="3" t="s">
        <v>317</v>
      </c>
      <c r="C300" s="3" t="s">
        <v>5</v>
      </c>
      <c r="D300" s="6">
        <v>44409</v>
      </c>
      <c r="E300" s="6">
        <v>45961</v>
      </c>
      <c r="F300" s="3"/>
    </row>
    <row r="301" spans="1:6">
      <c r="A301" s="4" t="s">
        <v>7</v>
      </c>
      <c r="B301" s="3" t="s">
        <v>318</v>
      </c>
      <c r="C301" s="3" t="s">
        <v>5</v>
      </c>
      <c r="D301" s="6">
        <v>43497</v>
      </c>
      <c r="E301" s="3" t="s">
        <v>19</v>
      </c>
      <c r="F301" s="3"/>
    </row>
    <row r="302" spans="1:6">
      <c r="A302" s="4" t="s">
        <v>7</v>
      </c>
      <c r="B302" s="3" t="s">
        <v>319</v>
      </c>
      <c r="C302" s="3" t="s">
        <v>5</v>
      </c>
      <c r="D302" s="6">
        <v>43497</v>
      </c>
      <c r="E302" s="3" t="s">
        <v>19</v>
      </c>
      <c r="F302" s="3"/>
    </row>
    <row r="303" spans="1:6">
      <c r="A303" s="4" t="s">
        <v>7</v>
      </c>
      <c r="B303" s="3" t="s">
        <v>320</v>
      </c>
      <c r="C303" s="3" t="s">
        <v>5</v>
      </c>
      <c r="D303" s="6">
        <v>43586</v>
      </c>
      <c r="E303" s="3" t="s">
        <v>19</v>
      </c>
      <c r="F303" s="3"/>
    </row>
    <row r="304" spans="1:6">
      <c r="A304" s="4" t="s">
        <v>7</v>
      </c>
      <c r="B304" s="3" t="s">
        <v>321</v>
      </c>
      <c r="C304" s="3" t="s">
        <v>5</v>
      </c>
      <c r="D304" s="6">
        <v>43497</v>
      </c>
      <c r="E304" s="3" t="s">
        <v>19</v>
      </c>
      <c r="F304" s="3"/>
    </row>
    <row r="305" spans="1:6">
      <c r="A305" s="4" t="s">
        <v>7</v>
      </c>
      <c r="B305" s="3" t="s">
        <v>322</v>
      </c>
      <c r="C305" s="3" t="s">
        <v>5</v>
      </c>
      <c r="D305" s="6">
        <v>45078</v>
      </c>
      <c r="E305" s="6">
        <v>47269</v>
      </c>
      <c r="F305" s="3"/>
    </row>
    <row r="306" spans="1:6">
      <c r="A306" s="4" t="s">
        <v>7</v>
      </c>
      <c r="B306" s="3" t="s">
        <v>323</v>
      </c>
      <c r="C306" s="3" t="s">
        <v>5</v>
      </c>
      <c r="D306" s="6">
        <v>43497</v>
      </c>
      <c r="E306" s="3" t="s">
        <v>19</v>
      </c>
      <c r="F306" s="3"/>
    </row>
    <row r="307" spans="1:6">
      <c r="A307" s="4" t="s">
        <v>7</v>
      </c>
      <c r="B307" s="3" t="s">
        <v>324</v>
      </c>
      <c r="C307" s="3" t="s">
        <v>5</v>
      </c>
      <c r="D307" s="6">
        <v>43497</v>
      </c>
      <c r="E307" s="6">
        <v>45688</v>
      </c>
      <c r="F307" s="3"/>
    </row>
    <row r="308" spans="1:6">
      <c r="A308" s="4" t="s">
        <v>7</v>
      </c>
      <c r="B308" s="3" t="s">
        <v>325</v>
      </c>
      <c r="C308" s="3" t="s">
        <v>6</v>
      </c>
      <c r="D308" s="6">
        <v>44743</v>
      </c>
      <c r="E308" s="3" t="s">
        <v>19</v>
      </c>
      <c r="F308" s="3"/>
    </row>
    <row r="309" spans="1:6">
      <c r="A309" s="4" t="s">
        <v>7</v>
      </c>
      <c r="B309" s="3" t="s">
        <v>326</v>
      </c>
      <c r="C309" s="3" t="s">
        <v>5</v>
      </c>
      <c r="D309" s="6">
        <v>44958</v>
      </c>
      <c r="E309" s="6">
        <v>47149</v>
      </c>
      <c r="F309" s="3"/>
    </row>
    <row r="310" spans="1:6">
      <c r="A310" s="4" t="s">
        <v>7</v>
      </c>
      <c r="B310" s="3" t="s">
        <v>327</v>
      </c>
      <c r="C310" s="3" t="s">
        <v>5</v>
      </c>
      <c r="D310" s="6">
        <v>44440</v>
      </c>
      <c r="E310" s="6">
        <v>46630</v>
      </c>
      <c r="F310" s="3"/>
    </row>
    <row r="311" spans="1:6">
      <c r="A311" s="4" t="s">
        <v>7</v>
      </c>
      <c r="B311" s="3" t="s">
        <v>328</v>
      </c>
      <c r="C311" s="3" t="s">
        <v>5</v>
      </c>
      <c r="D311" s="6">
        <v>43586</v>
      </c>
      <c r="E311" s="3" t="s">
        <v>19</v>
      </c>
      <c r="F311" s="3"/>
    </row>
    <row r="312" spans="1:6">
      <c r="A312" s="4" t="s">
        <v>7</v>
      </c>
      <c r="B312" s="3" t="s">
        <v>329</v>
      </c>
      <c r="C312" s="3" t="s">
        <v>5</v>
      </c>
      <c r="D312" s="6">
        <v>43497</v>
      </c>
      <c r="E312" s="3" t="s">
        <v>19</v>
      </c>
      <c r="F312" s="3"/>
    </row>
    <row r="313" spans="1:6">
      <c r="A313" s="4" t="s">
        <v>7</v>
      </c>
      <c r="B313" s="3" t="s">
        <v>330</v>
      </c>
      <c r="C313" s="3" t="s">
        <v>5</v>
      </c>
      <c r="D313" s="6">
        <v>44774</v>
      </c>
      <c r="E313" s="6">
        <v>46965</v>
      </c>
      <c r="F313" s="3"/>
    </row>
    <row r="314" spans="1:6">
      <c r="A314" s="4" t="s">
        <v>7</v>
      </c>
      <c r="B314" s="3" t="s">
        <v>331</v>
      </c>
      <c r="C314" s="3" t="s">
        <v>5</v>
      </c>
      <c r="D314" s="6">
        <v>45122</v>
      </c>
      <c r="E314" s="6">
        <v>47313</v>
      </c>
      <c r="F314" s="3"/>
    </row>
    <row r="315" spans="1:6">
      <c r="A315" s="4" t="s">
        <v>7</v>
      </c>
      <c r="B315" s="3" t="s">
        <v>332</v>
      </c>
      <c r="C315" s="3" t="s">
        <v>5</v>
      </c>
      <c r="D315" s="6">
        <v>43497</v>
      </c>
      <c r="E315" s="3" t="s">
        <v>19</v>
      </c>
      <c r="F315" s="3"/>
    </row>
    <row r="316" spans="1:6">
      <c r="A316" s="4" t="s">
        <v>7</v>
      </c>
      <c r="B316" s="3" t="s">
        <v>333</v>
      </c>
      <c r="C316" s="3" t="s">
        <v>5</v>
      </c>
      <c r="D316" s="6">
        <v>43497</v>
      </c>
      <c r="E316" s="3" t="s">
        <v>19</v>
      </c>
      <c r="F316" s="3"/>
    </row>
    <row r="317" spans="1:6">
      <c r="A317" s="4" t="s">
        <v>7</v>
      </c>
      <c r="B317" s="3" t="s">
        <v>334</v>
      </c>
      <c r="C317" s="3" t="s">
        <v>5</v>
      </c>
      <c r="D317" s="6">
        <v>43497</v>
      </c>
      <c r="E317" s="3" t="s">
        <v>19</v>
      </c>
      <c r="F317" s="3"/>
    </row>
    <row r="318" spans="1:6">
      <c r="A318" s="4" t="s">
        <v>7</v>
      </c>
      <c r="B318" s="3" t="s">
        <v>335</v>
      </c>
      <c r="C318" s="3" t="s">
        <v>5</v>
      </c>
      <c r="D318" s="6">
        <v>44727</v>
      </c>
      <c r="E318" s="6">
        <v>46918</v>
      </c>
      <c r="F318" s="3"/>
    </row>
    <row r="319" spans="1:6">
      <c r="A319" s="4" t="s">
        <v>7</v>
      </c>
      <c r="B319" s="3" t="s">
        <v>336</v>
      </c>
      <c r="C319" s="3" t="s">
        <v>5</v>
      </c>
      <c r="D319" s="6">
        <v>44089</v>
      </c>
      <c r="E319" s="3" t="s">
        <v>19</v>
      </c>
      <c r="F319" s="3"/>
    </row>
    <row r="320" spans="1:6">
      <c r="A320" s="4" t="s">
        <v>7</v>
      </c>
      <c r="B320" s="3" t="s">
        <v>337</v>
      </c>
      <c r="C320" s="3" t="s">
        <v>5</v>
      </c>
      <c r="D320" s="6">
        <v>44835</v>
      </c>
      <c r="E320" s="6">
        <v>45657</v>
      </c>
      <c r="F320" s="3"/>
    </row>
    <row r="321" spans="1:6">
      <c r="A321" s="4" t="s">
        <v>7</v>
      </c>
      <c r="B321" s="3" t="s">
        <v>338</v>
      </c>
      <c r="C321" s="3" t="s">
        <v>5</v>
      </c>
      <c r="D321" s="6">
        <v>43586</v>
      </c>
      <c r="E321" s="3" t="s">
        <v>19</v>
      </c>
      <c r="F321" s="3"/>
    </row>
    <row r="322" spans="1:6">
      <c r="A322" s="4" t="s">
        <v>7</v>
      </c>
      <c r="B322" s="3" t="s">
        <v>339</v>
      </c>
      <c r="C322" s="3" t="s">
        <v>5</v>
      </c>
      <c r="D322" s="6">
        <v>45122</v>
      </c>
      <c r="E322" s="6">
        <v>47313</v>
      </c>
      <c r="F322" s="3"/>
    </row>
    <row r="323" spans="1:6">
      <c r="A323" s="4" t="s">
        <v>7</v>
      </c>
      <c r="B323" s="3" t="s">
        <v>340</v>
      </c>
      <c r="C323" s="3" t="s">
        <v>5</v>
      </c>
      <c r="D323" s="6">
        <v>43497</v>
      </c>
      <c r="E323" s="3" t="s">
        <v>19</v>
      </c>
      <c r="F323" s="3"/>
    </row>
    <row r="324" spans="1:6">
      <c r="A324" s="4" t="s">
        <v>7</v>
      </c>
      <c r="B324" s="3" t="s">
        <v>341</v>
      </c>
      <c r="C324" s="3" t="s">
        <v>5</v>
      </c>
      <c r="D324" s="6">
        <v>43497</v>
      </c>
      <c r="E324" s="3" t="s">
        <v>19</v>
      </c>
      <c r="F324" s="3"/>
    </row>
    <row r="325" spans="1:6">
      <c r="A325" s="4" t="s">
        <v>7</v>
      </c>
      <c r="B325" s="3" t="s">
        <v>342</v>
      </c>
      <c r="C325" s="3" t="s">
        <v>5</v>
      </c>
      <c r="D325" s="6">
        <v>44348</v>
      </c>
      <c r="E325" s="6">
        <v>46538</v>
      </c>
      <c r="F325" s="3"/>
    </row>
    <row r="326" spans="1:6">
      <c r="A326" s="4" t="s">
        <v>7</v>
      </c>
      <c r="B326" s="3" t="s">
        <v>343</v>
      </c>
      <c r="C326" s="3" t="s">
        <v>5</v>
      </c>
      <c r="D326" s="6">
        <v>43497</v>
      </c>
      <c r="E326" s="3" t="s">
        <v>19</v>
      </c>
      <c r="F326" s="3"/>
    </row>
    <row r="327" spans="1:6">
      <c r="A327" s="4" t="s">
        <v>7</v>
      </c>
      <c r="B327" s="3" t="s">
        <v>344</v>
      </c>
      <c r="C327" s="3" t="s">
        <v>5</v>
      </c>
      <c r="D327" s="6">
        <v>43586</v>
      </c>
      <c r="E327" s="3" t="s">
        <v>19</v>
      </c>
      <c r="F327" s="3"/>
    </row>
    <row r="328" spans="1:6">
      <c r="A328" s="4" t="s">
        <v>7</v>
      </c>
      <c r="B328" s="3" t="s">
        <v>345</v>
      </c>
      <c r="C328" s="3" t="s">
        <v>5</v>
      </c>
      <c r="D328" s="6">
        <v>43497</v>
      </c>
      <c r="E328" s="3" t="s">
        <v>19</v>
      </c>
      <c r="F328" s="3"/>
    </row>
    <row r="329" spans="1:6">
      <c r="A329" s="4" t="s">
        <v>7</v>
      </c>
      <c r="B329" s="3" t="s">
        <v>346</v>
      </c>
      <c r="C329" s="3" t="s">
        <v>5</v>
      </c>
      <c r="D329" s="6">
        <v>45047</v>
      </c>
      <c r="E329" s="6">
        <v>47238</v>
      </c>
      <c r="F329" s="3"/>
    </row>
    <row r="330" spans="1:6">
      <c r="A330" s="4" t="s">
        <v>7</v>
      </c>
      <c r="B330" s="3" t="s">
        <v>347</v>
      </c>
      <c r="C330" s="3" t="s">
        <v>5</v>
      </c>
      <c r="D330" s="6">
        <v>43497</v>
      </c>
      <c r="E330" s="3" t="s">
        <v>19</v>
      </c>
      <c r="F330" s="3"/>
    </row>
    <row r="331" spans="1:6">
      <c r="A331" s="4" t="s">
        <v>7</v>
      </c>
      <c r="B331" s="3" t="s">
        <v>348</v>
      </c>
      <c r="C331" s="3" t="s">
        <v>5</v>
      </c>
      <c r="D331" s="6">
        <v>43497</v>
      </c>
      <c r="E331" s="3" t="s">
        <v>19</v>
      </c>
      <c r="F331" s="3"/>
    </row>
    <row r="332" spans="1:6">
      <c r="A332" s="4" t="s">
        <v>7</v>
      </c>
      <c r="B332" s="3" t="s">
        <v>349</v>
      </c>
      <c r="C332" s="3" t="s">
        <v>6</v>
      </c>
      <c r="D332" s="6">
        <v>45017</v>
      </c>
      <c r="E332" s="3" t="s">
        <v>19</v>
      </c>
      <c r="F332" s="3"/>
    </row>
    <row r="333" spans="1:6">
      <c r="A333" s="4" t="s">
        <v>7</v>
      </c>
      <c r="B333" s="3" t="s">
        <v>350</v>
      </c>
      <c r="C333" s="3" t="s">
        <v>5</v>
      </c>
      <c r="D333" s="6">
        <v>43497</v>
      </c>
      <c r="E333" s="3" t="s">
        <v>19</v>
      </c>
      <c r="F333" s="3"/>
    </row>
    <row r="334" spans="1:6">
      <c r="A334" s="4" t="s">
        <v>7</v>
      </c>
      <c r="B334" s="3" t="s">
        <v>351</v>
      </c>
      <c r="C334" s="3" t="s">
        <v>5</v>
      </c>
      <c r="D334" s="6">
        <v>44682</v>
      </c>
      <c r="E334" s="6">
        <v>46873</v>
      </c>
      <c r="F334" s="3"/>
    </row>
    <row r="335" spans="1:6">
      <c r="A335" s="4" t="s">
        <v>7</v>
      </c>
      <c r="B335" s="3" t="s">
        <v>352</v>
      </c>
      <c r="C335" s="3" t="s">
        <v>5</v>
      </c>
      <c r="D335" s="6">
        <v>43497</v>
      </c>
      <c r="E335" s="3" t="s">
        <v>19</v>
      </c>
      <c r="F335" s="3"/>
    </row>
    <row r="336" spans="1:6">
      <c r="A336" s="4" t="s">
        <v>7</v>
      </c>
      <c r="B336" s="3" t="s">
        <v>353</v>
      </c>
      <c r="C336" s="3" t="s">
        <v>5</v>
      </c>
      <c r="D336" s="6">
        <v>43497</v>
      </c>
      <c r="E336" s="3" t="s">
        <v>19</v>
      </c>
      <c r="F336" s="3"/>
    </row>
    <row r="337" spans="1:6">
      <c r="A337" s="4" t="s">
        <v>7</v>
      </c>
      <c r="B337" s="3" t="s">
        <v>354</v>
      </c>
      <c r="C337" s="3" t="s">
        <v>5</v>
      </c>
      <c r="D337" s="6">
        <v>43497</v>
      </c>
      <c r="E337" s="3" t="s">
        <v>19</v>
      </c>
      <c r="F337" s="3"/>
    </row>
    <row r="338" spans="1:6">
      <c r="A338" s="4" t="s">
        <v>7</v>
      </c>
      <c r="B338" s="3" t="s">
        <v>355</v>
      </c>
      <c r="C338" s="3" t="s">
        <v>5</v>
      </c>
      <c r="D338" s="6">
        <v>44470</v>
      </c>
      <c r="E338" s="6">
        <v>46660</v>
      </c>
      <c r="F338" s="3"/>
    </row>
    <row r="339" spans="1:6">
      <c r="A339" s="4" t="s">
        <v>7</v>
      </c>
      <c r="B339" s="3" t="s">
        <v>356</v>
      </c>
      <c r="C339" s="3" t="s">
        <v>5</v>
      </c>
      <c r="D339" s="6">
        <v>44105</v>
      </c>
      <c r="E339" s="3" t="s">
        <v>19</v>
      </c>
      <c r="F339" s="3"/>
    </row>
    <row r="340" spans="1:6">
      <c r="A340" s="4" t="s">
        <v>7</v>
      </c>
      <c r="B340" s="3" t="s">
        <v>357</v>
      </c>
      <c r="C340" s="3" t="s">
        <v>5</v>
      </c>
      <c r="D340" s="6">
        <v>43497</v>
      </c>
      <c r="E340" s="3" t="s">
        <v>19</v>
      </c>
      <c r="F340" s="3"/>
    </row>
    <row r="341" spans="1:6">
      <c r="A341" s="4" t="s">
        <v>7</v>
      </c>
      <c r="B341" s="3" t="s">
        <v>358</v>
      </c>
      <c r="C341" s="3" t="s">
        <v>5</v>
      </c>
      <c r="D341" s="6">
        <v>45127</v>
      </c>
      <c r="E341" s="6">
        <v>47318</v>
      </c>
      <c r="F341" s="3"/>
    </row>
    <row r="342" spans="1:6">
      <c r="A342" s="4" t="s">
        <v>7</v>
      </c>
      <c r="B342" s="3" t="s">
        <v>359</v>
      </c>
      <c r="C342" s="3" t="s">
        <v>5</v>
      </c>
      <c r="D342" s="6">
        <v>44409</v>
      </c>
      <c r="E342" s="6">
        <v>46599</v>
      </c>
      <c r="F342" s="3"/>
    </row>
    <row r="343" spans="1:6">
      <c r="A343" s="4" t="s">
        <v>14</v>
      </c>
      <c r="B343" s="3" t="s">
        <v>360</v>
      </c>
      <c r="C343" s="3" t="s">
        <v>8</v>
      </c>
      <c r="D343" s="6">
        <v>45170</v>
      </c>
      <c r="E343" s="6">
        <v>45535</v>
      </c>
      <c r="F343" s="3"/>
    </row>
    <row r="344" spans="1:6">
      <c r="A344" s="4" t="s">
        <v>14</v>
      </c>
      <c r="B344" s="3" t="s">
        <v>361</v>
      </c>
      <c r="C344" s="3" t="s">
        <v>5</v>
      </c>
      <c r="D344" s="6">
        <v>45108</v>
      </c>
      <c r="E344" s="6">
        <v>45473</v>
      </c>
      <c r="F344" s="3"/>
    </row>
    <row r="345" spans="1:6">
      <c r="A345" s="4" t="s">
        <v>14</v>
      </c>
      <c r="B345" s="3" t="s">
        <v>362</v>
      </c>
      <c r="C345" s="3" t="s">
        <v>5</v>
      </c>
      <c r="D345" s="6">
        <v>44044</v>
      </c>
      <c r="E345" s="6">
        <v>46234</v>
      </c>
      <c r="F345" s="3"/>
    </row>
    <row r="346" spans="1:6">
      <c r="A346" s="4" t="s">
        <v>14</v>
      </c>
      <c r="B346" s="3" t="s">
        <v>363</v>
      </c>
      <c r="C346" s="3" t="s">
        <v>5</v>
      </c>
      <c r="D346" s="6">
        <v>44044</v>
      </c>
      <c r="E346" s="6">
        <v>46234</v>
      </c>
      <c r="F346" s="3"/>
    </row>
    <row r="347" spans="1:6">
      <c r="A347" s="4" t="s">
        <v>14</v>
      </c>
      <c r="B347" s="3" t="s">
        <v>364</v>
      </c>
      <c r="C347" s="3" t="s">
        <v>5</v>
      </c>
      <c r="D347" s="6">
        <v>44172</v>
      </c>
      <c r="E347" s="6">
        <v>46362</v>
      </c>
      <c r="F347" s="3"/>
    </row>
    <row r="348" spans="1:6">
      <c r="A348" s="4" t="s">
        <v>14</v>
      </c>
      <c r="B348" s="3" t="s">
        <v>365</v>
      </c>
      <c r="C348" s="3" t="s">
        <v>5</v>
      </c>
      <c r="D348" s="6">
        <v>44196</v>
      </c>
      <c r="E348" s="6">
        <v>46386</v>
      </c>
      <c r="F348" s="3"/>
    </row>
    <row r="349" spans="1:6">
      <c r="A349" s="4" t="s">
        <v>14</v>
      </c>
      <c r="B349" s="3" t="s">
        <v>366</v>
      </c>
      <c r="C349" s="3" t="s">
        <v>8</v>
      </c>
      <c r="D349" s="6">
        <v>45017</v>
      </c>
      <c r="E349" s="6">
        <v>46112</v>
      </c>
      <c r="F349" s="3"/>
    </row>
    <row r="350" spans="1:6">
      <c r="A350" s="4" t="s">
        <v>14</v>
      </c>
      <c r="B350" s="3" t="s">
        <v>367</v>
      </c>
      <c r="C350" s="3" t="s">
        <v>5</v>
      </c>
      <c r="D350" s="6">
        <v>45017</v>
      </c>
      <c r="E350" s="6">
        <v>45350</v>
      </c>
      <c r="F350" s="3"/>
    </row>
    <row r="351" spans="1:6">
      <c r="A351" s="4" t="s">
        <v>14</v>
      </c>
      <c r="B351" s="3" t="s">
        <v>368</v>
      </c>
      <c r="C351" s="3" t="s">
        <v>5</v>
      </c>
      <c r="D351" s="6">
        <v>44599</v>
      </c>
      <c r="E351" s="6">
        <v>45379</v>
      </c>
      <c r="F351" s="3"/>
    </row>
    <row r="352" spans="1:6">
      <c r="A352" s="4" t="s">
        <v>14</v>
      </c>
      <c r="B352" s="3" t="s">
        <v>369</v>
      </c>
      <c r="C352" s="3" t="s">
        <v>6</v>
      </c>
      <c r="D352" s="6">
        <v>44995</v>
      </c>
      <c r="E352" s="3" t="s">
        <v>19</v>
      </c>
      <c r="F352" s="3"/>
    </row>
    <row r="353" spans="1:6">
      <c r="A353" s="4" t="s">
        <v>14</v>
      </c>
      <c r="B353" s="3" t="s">
        <v>370</v>
      </c>
      <c r="C353" s="3" t="s">
        <v>5</v>
      </c>
      <c r="D353" s="6">
        <v>45017</v>
      </c>
      <c r="E353" s="6">
        <v>47208</v>
      </c>
      <c r="F353" s="3"/>
    </row>
    <row r="354" spans="1:6">
      <c r="A354" s="4" t="s">
        <v>14</v>
      </c>
      <c r="B354" s="3" t="s">
        <v>371</v>
      </c>
      <c r="C354" s="3" t="s">
        <v>5</v>
      </c>
      <c r="D354" s="6">
        <v>44044</v>
      </c>
      <c r="E354" s="6">
        <v>46234</v>
      </c>
      <c r="F354" s="3"/>
    </row>
    <row r="355" spans="1:6">
      <c r="A355" s="4" t="s">
        <v>14</v>
      </c>
      <c r="B355" s="3" t="s">
        <v>372</v>
      </c>
      <c r="C355" s="3" t="s">
        <v>5</v>
      </c>
      <c r="D355" s="6">
        <v>43497</v>
      </c>
      <c r="E355" s="3" t="s">
        <v>19</v>
      </c>
      <c r="F355" s="3"/>
    </row>
    <row r="356" spans="1:6">
      <c r="A356" s="4" t="s">
        <v>14</v>
      </c>
      <c r="B356" s="3" t="s">
        <v>373</v>
      </c>
      <c r="C356" s="3" t="s">
        <v>5</v>
      </c>
      <c r="D356" s="6">
        <v>45139</v>
      </c>
      <c r="E356" s="6">
        <v>45504</v>
      </c>
      <c r="F356" s="3"/>
    </row>
    <row r="357" spans="1:6">
      <c r="A357" s="4" t="s">
        <v>14</v>
      </c>
      <c r="B357" s="3" t="s">
        <v>374</v>
      </c>
      <c r="C357" s="3" t="s">
        <v>5</v>
      </c>
      <c r="D357" s="6">
        <v>44774</v>
      </c>
      <c r="E357" s="6">
        <v>46965</v>
      </c>
      <c r="F357" s="3"/>
    </row>
    <row r="358" spans="1:6">
      <c r="A358" s="4" t="s">
        <v>14</v>
      </c>
      <c r="B358" s="3" t="s">
        <v>375</v>
      </c>
      <c r="C358" s="3" t="s">
        <v>5</v>
      </c>
      <c r="D358" s="6">
        <v>45231</v>
      </c>
      <c r="E358" s="6">
        <v>46691</v>
      </c>
      <c r="F358" s="3"/>
    </row>
    <row r="359" spans="1:6">
      <c r="A359" s="4" t="s">
        <v>10</v>
      </c>
      <c r="B359" s="3" t="s">
        <v>376</v>
      </c>
      <c r="C359" s="3" t="s">
        <v>5</v>
      </c>
      <c r="D359" s="6">
        <v>45170</v>
      </c>
      <c r="E359" s="3" t="s">
        <v>19</v>
      </c>
      <c r="F359" s="3"/>
    </row>
    <row r="360" spans="1:6">
      <c r="A360" s="4" t="s">
        <v>10</v>
      </c>
      <c r="B360" s="3" t="s">
        <v>377</v>
      </c>
      <c r="C360" s="3" t="s">
        <v>5</v>
      </c>
      <c r="D360" s="6">
        <v>45108</v>
      </c>
      <c r="E360" s="3" t="s">
        <v>19</v>
      </c>
      <c r="F360" s="3"/>
    </row>
    <row r="361" spans="1:6">
      <c r="A361" s="4" t="s">
        <v>10</v>
      </c>
      <c r="B361" s="3" t="s">
        <v>378</v>
      </c>
      <c r="C361" s="3" t="s">
        <v>5</v>
      </c>
      <c r="D361" s="6">
        <v>44470</v>
      </c>
      <c r="E361" s="3" t="s">
        <v>19</v>
      </c>
      <c r="F361" s="3"/>
    </row>
    <row r="362" spans="1:6">
      <c r="A362" s="4" t="s">
        <v>10</v>
      </c>
      <c r="B362" s="3" t="s">
        <v>379</v>
      </c>
      <c r="C362" s="3" t="s">
        <v>5</v>
      </c>
      <c r="D362" s="6">
        <v>45017</v>
      </c>
      <c r="E362" s="3" t="s">
        <v>19</v>
      </c>
      <c r="F362" s="3"/>
    </row>
    <row r="363" spans="1:6">
      <c r="A363" s="4" t="s">
        <v>10</v>
      </c>
      <c r="B363" s="3" t="s">
        <v>380</v>
      </c>
      <c r="C363" s="3" t="s">
        <v>5</v>
      </c>
      <c r="D363" s="6">
        <v>43497</v>
      </c>
      <c r="E363" s="6">
        <v>45688</v>
      </c>
      <c r="F363" s="3"/>
    </row>
    <row r="364" spans="1:6">
      <c r="A364" s="4" t="s">
        <v>10</v>
      </c>
      <c r="B364" s="3" t="s">
        <v>381</v>
      </c>
      <c r="C364" s="3" t="s">
        <v>5</v>
      </c>
      <c r="D364" s="6">
        <v>43486</v>
      </c>
      <c r="E364" s="6">
        <v>45677</v>
      </c>
      <c r="F364" s="3"/>
    </row>
    <row r="365" spans="1:6">
      <c r="A365" s="4" t="s">
        <v>10</v>
      </c>
      <c r="B365" s="3" t="s">
        <v>382</v>
      </c>
      <c r="C365" s="3" t="s">
        <v>5</v>
      </c>
      <c r="D365" s="6">
        <v>43525</v>
      </c>
      <c r="E365" s="3" t="s">
        <v>19</v>
      </c>
      <c r="F365" s="3"/>
    </row>
    <row r="366" spans="1:6">
      <c r="A366" s="4" t="s">
        <v>10</v>
      </c>
      <c r="B366" s="3" t="s">
        <v>383</v>
      </c>
      <c r="C366" s="3" t="s">
        <v>9</v>
      </c>
      <c r="D366" s="6">
        <v>40787</v>
      </c>
      <c r="E366" s="3" t="s">
        <v>19</v>
      </c>
      <c r="F366" s="3"/>
    </row>
    <row r="367" spans="1:6">
      <c r="A367" s="4" t="s">
        <v>10</v>
      </c>
      <c r="B367" s="3" t="s">
        <v>384</v>
      </c>
      <c r="C367" s="3" t="s">
        <v>5</v>
      </c>
      <c r="D367" s="6">
        <v>44105</v>
      </c>
      <c r="E367" s="6">
        <v>45688</v>
      </c>
      <c r="F367" s="3"/>
    </row>
    <row r="368" spans="1:6">
      <c r="A368" s="4" t="s">
        <v>10</v>
      </c>
      <c r="B368" s="3" t="s">
        <v>385</v>
      </c>
      <c r="C368" s="3" t="s">
        <v>5</v>
      </c>
      <c r="D368" s="6">
        <v>45000</v>
      </c>
      <c r="E368" s="3" t="s">
        <v>19</v>
      </c>
      <c r="F368" s="3"/>
    </row>
    <row r="369" spans="1:6">
      <c r="A369" s="4" t="s">
        <v>10</v>
      </c>
      <c r="B369" s="3" t="s">
        <v>386</v>
      </c>
      <c r="C369" s="3" t="s">
        <v>6</v>
      </c>
      <c r="D369" s="6">
        <v>44013</v>
      </c>
      <c r="E369" s="3" t="s">
        <v>19</v>
      </c>
      <c r="F369" s="3"/>
    </row>
    <row r="370" spans="1:6">
      <c r="A370" s="4" t="s">
        <v>10</v>
      </c>
      <c r="B370" s="3" t="s">
        <v>387</v>
      </c>
      <c r="C370" s="3" t="s">
        <v>5</v>
      </c>
      <c r="D370" s="6">
        <v>45231</v>
      </c>
      <c r="E370" s="3" t="s">
        <v>19</v>
      </c>
      <c r="F370" s="3"/>
    </row>
    <row r="371" spans="1:6">
      <c r="A371" s="4" t="s">
        <v>10</v>
      </c>
      <c r="B371" s="3" t="s">
        <v>388</v>
      </c>
      <c r="C371" s="3" t="s">
        <v>5</v>
      </c>
      <c r="D371" s="6">
        <v>43374</v>
      </c>
      <c r="E371" s="6">
        <v>45565</v>
      </c>
      <c r="F371" s="3"/>
    </row>
    <row r="372" spans="1:6">
      <c r="A372" s="4" t="s">
        <v>10</v>
      </c>
      <c r="B372" s="3" t="s">
        <v>389</v>
      </c>
      <c r="C372" s="3" t="s">
        <v>5</v>
      </c>
      <c r="D372" s="6">
        <v>45068</v>
      </c>
      <c r="E372" s="3" t="s">
        <v>19</v>
      </c>
      <c r="F372" s="3"/>
    </row>
    <row r="373" spans="1:6">
      <c r="A373" s="4" t="s">
        <v>10</v>
      </c>
      <c r="B373" s="3" t="s">
        <v>390</v>
      </c>
      <c r="C373" s="3" t="s">
        <v>5</v>
      </c>
      <c r="D373" s="6">
        <v>43497</v>
      </c>
      <c r="E373" s="6">
        <v>45688</v>
      </c>
      <c r="F373" s="3"/>
    </row>
    <row r="374" spans="1:6">
      <c r="A374" s="4" t="s">
        <v>10</v>
      </c>
      <c r="B374" s="3" t="s">
        <v>391</v>
      </c>
      <c r="C374" s="3" t="s">
        <v>5</v>
      </c>
      <c r="D374" s="6">
        <v>43586</v>
      </c>
      <c r="E374" s="3" t="s">
        <v>19</v>
      </c>
      <c r="F374" s="3"/>
    </row>
    <row r="375" spans="1:6">
      <c r="A375" s="4" t="s">
        <v>10</v>
      </c>
      <c r="B375" s="3" t="s">
        <v>392</v>
      </c>
      <c r="C375" s="3" t="s">
        <v>5</v>
      </c>
      <c r="D375" s="6">
        <v>43435</v>
      </c>
      <c r="E375" s="6">
        <v>45626</v>
      </c>
      <c r="F375" s="3"/>
    </row>
    <row r="376" spans="1:6">
      <c r="A376" s="4" t="s">
        <v>10</v>
      </c>
      <c r="B376" s="3" t="s">
        <v>393</v>
      </c>
      <c r="C376" s="3" t="s">
        <v>5</v>
      </c>
      <c r="D376" s="6">
        <v>44986</v>
      </c>
      <c r="E376" s="3" t="s">
        <v>19</v>
      </c>
      <c r="F376" s="3"/>
    </row>
    <row r="377" spans="1:6">
      <c r="A377" s="4" t="s">
        <v>10</v>
      </c>
      <c r="B377" s="3" t="s">
        <v>394</v>
      </c>
      <c r="C377" s="3" t="s">
        <v>5</v>
      </c>
      <c r="D377" s="6">
        <v>45200</v>
      </c>
      <c r="E377" s="3" t="s">
        <v>19</v>
      </c>
      <c r="F377" s="3"/>
    </row>
    <row r="378" spans="1:6">
      <c r="A378" s="4" t="s">
        <v>10</v>
      </c>
      <c r="B378" s="3" t="s">
        <v>395</v>
      </c>
      <c r="C378" s="3" t="s">
        <v>5</v>
      </c>
      <c r="D378" s="6">
        <v>45200</v>
      </c>
      <c r="E378" s="3" t="s">
        <v>19</v>
      </c>
      <c r="F378" s="3"/>
    </row>
    <row r="379" spans="1:6">
      <c r="A379" s="4" t="s">
        <v>10</v>
      </c>
      <c r="B379" s="3" t="s">
        <v>396</v>
      </c>
      <c r="C379" s="3" t="s">
        <v>5</v>
      </c>
      <c r="D379" s="6">
        <v>45017</v>
      </c>
      <c r="E379" s="3" t="s">
        <v>19</v>
      </c>
      <c r="F379" s="3"/>
    </row>
    <row r="380" spans="1:6">
      <c r="A380" s="4" t="s">
        <v>10</v>
      </c>
      <c r="B380" s="3" t="s">
        <v>397</v>
      </c>
      <c r="C380" s="3" t="s">
        <v>5</v>
      </c>
      <c r="D380" s="6">
        <v>44025</v>
      </c>
      <c r="E380" s="3" t="s">
        <v>19</v>
      </c>
      <c r="F380" s="3"/>
    </row>
    <row r="381" spans="1:6">
      <c r="A381" s="4" t="s">
        <v>10</v>
      </c>
      <c r="B381" s="3" t="s">
        <v>398</v>
      </c>
      <c r="C381" s="3" t="s">
        <v>5</v>
      </c>
      <c r="D381" s="6">
        <v>43435</v>
      </c>
      <c r="E381" s="6">
        <v>45626</v>
      </c>
      <c r="F381" s="3"/>
    </row>
    <row r="382" spans="1:6">
      <c r="A382" s="4" t="s">
        <v>10</v>
      </c>
      <c r="B382" s="3" t="s">
        <v>399</v>
      </c>
      <c r="C382" s="3" t="s">
        <v>6</v>
      </c>
      <c r="D382" s="6">
        <v>44805</v>
      </c>
      <c r="E382" s="3" t="s">
        <v>19</v>
      </c>
      <c r="F382" s="3"/>
    </row>
    <row r="383" spans="1:6">
      <c r="A383" s="4" t="s">
        <v>10</v>
      </c>
      <c r="B383" s="3" t="s">
        <v>400</v>
      </c>
      <c r="C383" s="3" t="s">
        <v>5</v>
      </c>
      <c r="D383" s="6">
        <v>44105</v>
      </c>
      <c r="E383" s="6">
        <v>45688</v>
      </c>
      <c r="F383" s="3"/>
    </row>
    <row r="384" spans="1:6">
      <c r="A384" s="4" t="s">
        <v>10</v>
      </c>
      <c r="B384" s="3" t="s">
        <v>401</v>
      </c>
      <c r="C384" s="3" t="s">
        <v>5</v>
      </c>
      <c r="D384" s="6">
        <v>44977</v>
      </c>
      <c r="E384" s="3" t="s">
        <v>19</v>
      </c>
      <c r="F384" s="3"/>
    </row>
    <row r="385" spans="1:6">
      <c r="A385" s="4" t="s">
        <v>10</v>
      </c>
      <c r="B385" s="3" t="s">
        <v>402</v>
      </c>
      <c r="C385" s="3" t="s">
        <v>9</v>
      </c>
      <c r="D385" s="6">
        <v>39916</v>
      </c>
      <c r="E385" s="3" t="s">
        <v>19</v>
      </c>
      <c r="F385" s="3"/>
    </row>
    <row r="386" spans="1:6">
      <c r="A386" s="4" t="s">
        <v>10</v>
      </c>
      <c r="B386" s="3" t="s">
        <v>403</v>
      </c>
      <c r="C386" s="3" t="s">
        <v>5</v>
      </c>
      <c r="D386" s="6">
        <v>43344</v>
      </c>
      <c r="E386" s="6">
        <v>45535</v>
      </c>
      <c r="F386" s="3"/>
    </row>
    <row r="387" spans="1:6">
      <c r="A387" s="4" t="s">
        <v>10</v>
      </c>
      <c r="B387" s="3" t="s">
        <v>404</v>
      </c>
      <c r="C387" s="3" t="s">
        <v>5</v>
      </c>
      <c r="D387" s="6">
        <v>45092</v>
      </c>
      <c r="E387" s="3" t="s">
        <v>19</v>
      </c>
      <c r="F387" s="3"/>
    </row>
    <row r="388" spans="1:6">
      <c r="A388" s="4" t="s">
        <v>10</v>
      </c>
      <c r="B388" s="3" t="s">
        <v>405</v>
      </c>
      <c r="C388" s="3" t="s">
        <v>5</v>
      </c>
      <c r="D388" s="6">
        <v>43497</v>
      </c>
      <c r="E388" s="6">
        <v>45688</v>
      </c>
      <c r="F388" s="3"/>
    </row>
    <row r="389" spans="1:6">
      <c r="A389" s="4" t="s">
        <v>10</v>
      </c>
      <c r="B389" s="3" t="s">
        <v>406</v>
      </c>
      <c r="C389" s="3" t="s">
        <v>5</v>
      </c>
      <c r="D389" s="6">
        <v>44986</v>
      </c>
      <c r="E389" s="3" t="s">
        <v>19</v>
      </c>
      <c r="F389" s="3"/>
    </row>
    <row r="390" spans="1:6">
      <c r="A390" s="4" t="s">
        <v>10</v>
      </c>
      <c r="B390" s="3" t="s">
        <v>407</v>
      </c>
      <c r="C390" s="3" t="s">
        <v>5</v>
      </c>
      <c r="D390" s="6">
        <v>44470</v>
      </c>
      <c r="E390" s="3" t="s">
        <v>19</v>
      </c>
      <c r="F390" s="3"/>
    </row>
    <row r="391" spans="1:6">
      <c r="A391" s="4" t="s">
        <v>10</v>
      </c>
      <c r="B391" s="3" t="s">
        <v>408</v>
      </c>
      <c r="C391" s="3" t="s">
        <v>5</v>
      </c>
      <c r="D391" s="6">
        <v>44044</v>
      </c>
      <c r="E391" s="3" t="s">
        <v>19</v>
      </c>
      <c r="F391" s="3"/>
    </row>
    <row r="392" spans="1:6">
      <c r="A392" s="4" t="s">
        <v>10</v>
      </c>
      <c r="B392" s="3" t="s">
        <v>409</v>
      </c>
      <c r="C392" s="3" t="s">
        <v>6</v>
      </c>
      <c r="D392" s="6">
        <v>43891</v>
      </c>
      <c r="E392" s="3" t="s">
        <v>19</v>
      </c>
      <c r="F392" s="3"/>
    </row>
    <row r="393" spans="1:6">
      <c r="A393" s="4" t="s">
        <v>10</v>
      </c>
      <c r="B393" s="3" t="s">
        <v>410</v>
      </c>
      <c r="C393" s="3" t="s">
        <v>5</v>
      </c>
      <c r="D393" s="6">
        <v>45017</v>
      </c>
      <c r="E393" s="6">
        <v>47207</v>
      </c>
      <c r="F393" s="3"/>
    </row>
    <row r="394" spans="1:6">
      <c r="A394" s="4" t="s">
        <v>10</v>
      </c>
      <c r="B394" s="3" t="s">
        <v>411</v>
      </c>
      <c r="C394" s="3" t="s">
        <v>5</v>
      </c>
      <c r="D394" s="6">
        <v>45061</v>
      </c>
      <c r="E394" s="3" t="s">
        <v>19</v>
      </c>
      <c r="F394" s="3"/>
    </row>
    <row r="395" spans="1:6">
      <c r="A395" s="4" t="s">
        <v>10</v>
      </c>
      <c r="B395" s="3" t="s">
        <v>412</v>
      </c>
      <c r="C395" s="3" t="s">
        <v>5</v>
      </c>
      <c r="D395" s="6">
        <v>44958</v>
      </c>
      <c r="E395" s="6">
        <v>47149</v>
      </c>
      <c r="F395" s="3"/>
    </row>
    <row r="396" spans="1:6">
      <c r="A396" s="4" t="s">
        <v>10</v>
      </c>
      <c r="B396" s="3" t="s">
        <v>413</v>
      </c>
      <c r="C396" s="3" t="s">
        <v>9</v>
      </c>
      <c r="D396" s="6">
        <v>39843</v>
      </c>
      <c r="E396" s="3" t="s">
        <v>19</v>
      </c>
      <c r="F396" s="3"/>
    </row>
    <row r="397" spans="1:6">
      <c r="A397" s="4" t="s">
        <v>10</v>
      </c>
      <c r="B397" s="3" t="s">
        <v>414</v>
      </c>
      <c r="C397" s="3" t="s">
        <v>5</v>
      </c>
      <c r="D397" s="6">
        <v>43894</v>
      </c>
      <c r="E397" s="6">
        <v>45382</v>
      </c>
      <c r="F397" s="3"/>
    </row>
    <row r="398" spans="1:6">
      <c r="A398" s="4" t="s">
        <v>10</v>
      </c>
      <c r="B398" s="3" t="s">
        <v>415</v>
      </c>
      <c r="C398" s="3" t="s">
        <v>5</v>
      </c>
      <c r="D398" s="6">
        <v>44682</v>
      </c>
      <c r="E398" s="3" t="s">
        <v>19</v>
      </c>
      <c r="F398" s="3"/>
    </row>
    <row r="399" spans="1:6">
      <c r="A399" s="4" t="s">
        <v>10</v>
      </c>
      <c r="B399" s="3" t="s">
        <v>416</v>
      </c>
      <c r="C399" s="3" t="s">
        <v>5</v>
      </c>
      <c r="D399" s="6">
        <v>44470</v>
      </c>
      <c r="E399" s="6">
        <v>45547</v>
      </c>
      <c r="F399" s="3"/>
    </row>
    <row r="400" spans="1:6">
      <c r="A400" s="4" t="s">
        <v>10</v>
      </c>
      <c r="B400" s="3" t="s">
        <v>417</v>
      </c>
      <c r="C400" s="3" t="s">
        <v>5</v>
      </c>
      <c r="D400" s="6">
        <v>44866</v>
      </c>
      <c r="E400" s="6">
        <v>45961</v>
      </c>
      <c r="F400" s="3"/>
    </row>
    <row r="401" spans="1:6">
      <c r="A401" s="4" t="s">
        <v>10</v>
      </c>
      <c r="B401" s="3" t="s">
        <v>418</v>
      </c>
      <c r="C401" s="3" t="s">
        <v>9</v>
      </c>
      <c r="D401" s="6">
        <v>42410</v>
      </c>
      <c r="E401" s="3" t="s">
        <v>19</v>
      </c>
      <c r="F401" s="3"/>
    </row>
    <row r="402" spans="1:6">
      <c r="A402" s="4" t="s">
        <v>10</v>
      </c>
      <c r="B402" s="3" t="s">
        <v>419</v>
      </c>
      <c r="C402" s="3" t="s">
        <v>5</v>
      </c>
      <c r="D402" s="6">
        <v>44317</v>
      </c>
      <c r="E402" s="3" t="s">
        <v>19</v>
      </c>
      <c r="F402" s="3"/>
    </row>
    <row r="403" spans="1:6">
      <c r="A403" s="4" t="s">
        <v>10</v>
      </c>
      <c r="B403" s="3" t="s">
        <v>420</v>
      </c>
      <c r="C403" s="3" t="s">
        <v>5</v>
      </c>
      <c r="D403" s="6">
        <v>43511</v>
      </c>
      <c r="E403" s="6">
        <v>45702</v>
      </c>
      <c r="F403" s="3"/>
    </row>
    <row r="404" spans="1:6">
      <c r="A404" s="4" t="s">
        <v>10</v>
      </c>
      <c r="B404" s="3" t="s">
        <v>421</v>
      </c>
      <c r="C404" s="3" t="s">
        <v>5</v>
      </c>
      <c r="D404" s="6">
        <v>45092</v>
      </c>
      <c r="E404" s="3" t="s">
        <v>19</v>
      </c>
      <c r="F404" s="3"/>
    </row>
    <row r="405" spans="1:6">
      <c r="A405" s="4" t="s">
        <v>10</v>
      </c>
      <c r="B405" s="3" t="s">
        <v>422</v>
      </c>
      <c r="C405" s="3" t="s">
        <v>5</v>
      </c>
      <c r="D405" s="6">
        <v>43344</v>
      </c>
      <c r="E405" s="6">
        <v>45535</v>
      </c>
      <c r="F405" s="3"/>
    </row>
    <row r="406" spans="1:6">
      <c r="A406" s="4" t="s">
        <v>10</v>
      </c>
      <c r="B406" s="3" t="s">
        <v>423</v>
      </c>
      <c r="C406" s="3" t="s">
        <v>6</v>
      </c>
      <c r="D406" s="6">
        <v>44986</v>
      </c>
      <c r="E406" s="3" t="s">
        <v>19</v>
      </c>
      <c r="F406" s="3"/>
    </row>
    <row r="407" spans="1:6">
      <c r="A407" s="4" t="s">
        <v>10</v>
      </c>
      <c r="B407" s="3" t="s">
        <v>424</v>
      </c>
      <c r="C407" s="3" t="s">
        <v>5</v>
      </c>
      <c r="D407" s="6">
        <v>44774</v>
      </c>
      <c r="E407" s="6">
        <v>45381</v>
      </c>
      <c r="F407" s="3"/>
    </row>
    <row r="408" spans="1:6">
      <c r="A408" s="4" t="s">
        <v>10</v>
      </c>
      <c r="B408" s="3" t="s">
        <v>425</v>
      </c>
      <c r="C408" s="3" t="s">
        <v>5</v>
      </c>
      <c r="D408" s="6">
        <v>45078</v>
      </c>
      <c r="E408" s="3" t="s">
        <v>19</v>
      </c>
      <c r="F408" s="3"/>
    </row>
    <row r="409" spans="1:6">
      <c r="A409" s="4" t="s">
        <v>10</v>
      </c>
      <c r="B409" s="3" t="s">
        <v>426</v>
      </c>
      <c r="C409" s="3" t="s">
        <v>5</v>
      </c>
      <c r="D409" s="6">
        <v>44652</v>
      </c>
      <c r="E409" s="6">
        <v>46538</v>
      </c>
      <c r="F409" s="3"/>
    </row>
    <row r="410" spans="1:6">
      <c r="A410" s="4" t="s">
        <v>10</v>
      </c>
      <c r="B410" s="3" t="s">
        <v>427</v>
      </c>
      <c r="C410" s="3" t="s">
        <v>5</v>
      </c>
      <c r="D410" s="6">
        <v>43344</v>
      </c>
      <c r="E410" s="6">
        <v>45535</v>
      </c>
      <c r="F410" s="3"/>
    </row>
    <row r="411" spans="1:6">
      <c r="A411" s="4" t="s">
        <v>10</v>
      </c>
      <c r="B411" s="3" t="s">
        <v>428</v>
      </c>
      <c r="C411" s="3" t="s">
        <v>5</v>
      </c>
      <c r="D411" s="6">
        <v>44044</v>
      </c>
      <c r="E411" s="3" t="s">
        <v>19</v>
      </c>
      <c r="F411" s="3"/>
    </row>
    <row r="412" spans="1:6">
      <c r="A412" s="4" t="s">
        <v>10</v>
      </c>
      <c r="B412" s="3" t="s">
        <v>429</v>
      </c>
      <c r="C412" s="3" t="s">
        <v>5</v>
      </c>
      <c r="D412" s="6">
        <v>43556</v>
      </c>
      <c r="E412" s="3" t="s">
        <v>19</v>
      </c>
      <c r="F412" s="3"/>
    </row>
    <row r="413" spans="1:6">
      <c r="A413" s="4" t="s">
        <v>15</v>
      </c>
      <c r="B413" s="3" t="s">
        <v>430</v>
      </c>
      <c r="C413" s="3" t="s">
        <v>5</v>
      </c>
      <c r="D413" s="6">
        <v>45185</v>
      </c>
      <c r="E413" s="3" t="s">
        <v>19</v>
      </c>
      <c r="F413" s="3"/>
    </row>
    <row r="414" spans="1:6">
      <c r="A414" s="4" t="s">
        <v>15</v>
      </c>
      <c r="B414" s="3" t="s">
        <v>431</v>
      </c>
      <c r="C414" s="3" t="s">
        <v>5</v>
      </c>
      <c r="D414" s="6">
        <v>44972</v>
      </c>
      <c r="E414" s="3" t="s">
        <v>19</v>
      </c>
      <c r="F414" s="3"/>
    </row>
    <row r="415" spans="1:6">
      <c r="A415" s="4" t="s">
        <v>15</v>
      </c>
      <c r="B415" s="3" t="s">
        <v>432</v>
      </c>
      <c r="C415" s="3" t="s">
        <v>5</v>
      </c>
      <c r="D415" s="6">
        <v>43893</v>
      </c>
      <c r="E415" s="6">
        <v>45659</v>
      </c>
      <c r="F415" s="3"/>
    </row>
    <row r="416" spans="1:6">
      <c r="A416" s="4" t="s">
        <v>15</v>
      </c>
      <c r="B416" s="3" t="s">
        <v>433</v>
      </c>
      <c r="C416" s="3" t="s">
        <v>5</v>
      </c>
      <c r="D416" s="6">
        <v>44904</v>
      </c>
      <c r="E416" s="3" t="s">
        <v>19</v>
      </c>
      <c r="F416" s="3"/>
    </row>
    <row r="417" spans="1:6">
      <c r="A417" s="4" t="s">
        <v>15</v>
      </c>
      <c r="B417" s="3" t="s">
        <v>434</v>
      </c>
      <c r="C417" s="3" t="s">
        <v>5</v>
      </c>
      <c r="D417" s="6">
        <v>44167</v>
      </c>
      <c r="E417" s="3" t="s">
        <v>19</v>
      </c>
      <c r="F417" s="3"/>
    </row>
    <row r="418" spans="1:6">
      <c r="A418" s="4" t="s">
        <v>11</v>
      </c>
      <c r="B418" s="3" t="s">
        <v>435</v>
      </c>
      <c r="C418" s="3" t="s">
        <v>9</v>
      </c>
      <c r="D418" s="6">
        <v>40623</v>
      </c>
      <c r="E418" s="3" t="s">
        <v>19</v>
      </c>
      <c r="F418" s="3"/>
    </row>
    <row r="419" spans="1:6">
      <c r="A419" s="4" t="s">
        <v>11</v>
      </c>
      <c r="B419" s="3" t="s">
        <v>436</v>
      </c>
      <c r="C419" s="3" t="s">
        <v>9</v>
      </c>
      <c r="D419" s="6">
        <v>40623</v>
      </c>
      <c r="E419" s="3" t="s">
        <v>19</v>
      </c>
      <c r="F419" s="3"/>
    </row>
    <row r="420" spans="1:6">
      <c r="A420" s="4" t="s">
        <v>11</v>
      </c>
      <c r="B420" s="3" t="s">
        <v>437</v>
      </c>
      <c r="C420" s="3" t="s">
        <v>9</v>
      </c>
      <c r="D420" s="6">
        <v>41518</v>
      </c>
      <c r="E420" s="3" t="s">
        <v>19</v>
      </c>
      <c r="F420" s="3"/>
    </row>
    <row r="421" spans="1:6">
      <c r="A421" s="4" t="s">
        <v>11</v>
      </c>
      <c r="B421" s="3" t="s">
        <v>438</v>
      </c>
      <c r="C421" s="3" t="s">
        <v>6</v>
      </c>
      <c r="D421" s="6">
        <v>43831</v>
      </c>
      <c r="E421" s="3" t="s">
        <v>19</v>
      </c>
      <c r="F421" s="3"/>
    </row>
    <row r="422" spans="1:6">
      <c r="A422" s="4" t="s">
        <v>11</v>
      </c>
      <c r="B422" s="3" t="s">
        <v>439</v>
      </c>
      <c r="C422" s="3" t="s">
        <v>5</v>
      </c>
      <c r="D422" s="6">
        <v>43435</v>
      </c>
      <c r="E422" s="6">
        <v>45626</v>
      </c>
      <c r="F422" s="3"/>
    </row>
    <row r="423" spans="1:6">
      <c r="A423" s="4" t="s">
        <v>11</v>
      </c>
      <c r="B423" s="3" t="s">
        <v>440</v>
      </c>
      <c r="C423" s="3" t="s">
        <v>6</v>
      </c>
      <c r="D423" s="6">
        <v>44501</v>
      </c>
      <c r="E423" s="3" t="s">
        <v>19</v>
      </c>
      <c r="F423" s="3"/>
    </row>
    <row r="424" spans="1:6">
      <c r="A424" s="4" t="s">
        <v>11</v>
      </c>
      <c r="B424" s="3" t="s">
        <v>441</v>
      </c>
      <c r="C424" s="3" t="s">
        <v>9</v>
      </c>
      <c r="D424" s="6">
        <v>40623</v>
      </c>
      <c r="E424" s="3" t="s">
        <v>19</v>
      </c>
      <c r="F424" s="3"/>
    </row>
    <row r="425" spans="1:6">
      <c r="A425" s="4" t="s">
        <v>11</v>
      </c>
      <c r="B425" s="3" t="s">
        <v>442</v>
      </c>
      <c r="C425" s="3" t="s">
        <v>5</v>
      </c>
      <c r="D425" s="6">
        <v>44835</v>
      </c>
      <c r="E425" s="6">
        <v>45657</v>
      </c>
      <c r="F425" s="3"/>
    </row>
    <row r="426" spans="1:6">
      <c r="A426" s="4" t="s">
        <v>11</v>
      </c>
      <c r="B426" s="3" t="s">
        <v>443</v>
      </c>
      <c r="C426" s="3" t="s">
        <v>5</v>
      </c>
      <c r="D426" s="6">
        <v>44562</v>
      </c>
      <c r="E426" s="6">
        <v>45657</v>
      </c>
      <c r="F426" s="3"/>
    </row>
    <row r="427" spans="1:6">
      <c r="A427" s="4" t="s">
        <v>11</v>
      </c>
      <c r="B427" s="3" t="s">
        <v>444</v>
      </c>
      <c r="C427" s="3" t="s">
        <v>9</v>
      </c>
      <c r="D427" s="6">
        <v>37739</v>
      </c>
      <c r="E427" s="3" t="s">
        <v>19</v>
      </c>
      <c r="F427" s="3"/>
    </row>
    <row r="428" spans="1:6">
      <c r="A428" s="4" t="s">
        <v>11</v>
      </c>
      <c r="B428" s="3" t="s">
        <v>445</v>
      </c>
      <c r="C428" s="3" t="s">
        <v>5</v>
      </c>
      <c r="D428" s="6">
        <v>43405</v>
      </c>
      <c r="E428" s="6">
        <v>45596</v>
      </c>
      <c r="F428" s="3"/>
    </row>
    <row r="429" spans="1:6">
      <c r="A429" s="4" t="s">
        <v>11</v>
      </c>
      <c r="B429" s="3" t="s">
        <v>446</v>
      </c>
      <c r="C429" s="3" t="s">
        <v>5</v>
      </c>
      <c r="D429" s="6">
        <v>44562</v>
      </c>
      <c r="E429" s="6">
        <v>45657</v>
      </c>
      <c r="F429" s="3"/>
    </row>
    <row r="430" spans="1:6">
      <c r="A430" s="4" t="s">
        <v>11</v>
      </c>
      <c r="B430" s="3" t="s">
        <v>447</v>
      </c>
      <c r="C430" s="3" t="s">
        <v>6</v>
      </c>
      <c r="D430" s="6">
        <v>45017</v>
      </c>
      <c r="E430" s="3" t="s">
        <v>19</v>
      </c>
      <c r="F430" s="3"/>
    </row>
    <row r="431" spans="1:6">
      <c r="A431" s="4" t="s">
        <v>11</v>
      </c>
      <c r="B431" s="3" t="s">
        <v>448</v>
      </c>
      <c r="C431" s="3" t="s">
        <v>5</v>
      </c>
      <c r="D431" s="6">
        <v>45047</v>
      </c>
      <c r="E431" s="6">
        <v>47238</v>
      </c>
      <c r="F431" s="3"/>
    </row>
    <row r="432" spans="1:6">
      <c r="A432" s="4" t="s">
        <v>11</v>
      </c>
      <c r="B432" s="3" t="s">
        <v>449</v>
      </c>
      <c r="C432" s="3" t="s">
        <v>9</v>
      </c>
      <c r="D432" s="6">
        <v>39375</v>
      </c>
      <c r="E432" s="3" t="s">
        <v>19</v>
      </c>
      <c r="F432" s="3"/>
    </row>
    <row r="433" spans="1:6">
      <c r="A433" s="4" t="s">
        <v>11</v>
      </c>
      <c r="B433" s="3" t="s">
        <v>450</v>
      </c>
      <c r="C433" s="3" t="s">
        <v>5</v>
      </c>
      <c r="D433" s="6">
        <v>43525</v>
      </c>
      <c r="E433" s="6">
        <v>45716</v>
      </c>
      <c r="F433" s="3"/>
    </row>
    <row r="434" spans="1:6">
      <c r="A434" s="4" t="s">
        <v>11</v>
      </c>
      <c r="B434" s="3" t="s">
        <v>451</v>
      </c>
      <c r="C434" s="3" t="s">
        <v>9</v>
      </c>
      <c r="D434" s="6">
        <v>38917</v>
      </c>
      <c r="E434" s="3" t="s">
        <v>19</v>
      </c>
      <c r="F434" s="3"/>
    </row>
    <row r="435" spans="1:6">
      <c r="A435" s="4" t="s">
        <v>11</v>
      </c>
      <c r="B435" s="3" t="s">
        <v>452</v>
      </c>
      <c r="C435" s="3" t="s">
        <v>5</v>
      </c>
      <c r="D435" s="6">
        <v>44805</v>
      </c>
      <c r="E435" s="6">
        <v>45535</v>
      </c>
      <c r="F435" s="3"/>
    </row>
    <row r="436" spans="1:6">
      <c r="A436" s="4" t="s">
        <v>11</v>
      </c>
      <c r="B436" s="3" t="s">
        <v>453</v>
      </c>
      <c r="C436" s="3" t="s">
        <v>5</v>
      </c>
      <c r="D436" s="6">
        <v>43435</v>
      </c>
      <c r="E436" s="6">
        <v>45626</v>
      </c>
      <c r="F436" s="3"/>
    </row>
    <row r="437" spans="1:6">
      <c r="A437" s="4" t="s">
        <v>11</v>
      </c>
      <c r="B437" s="3" t="s">
        <v>454</v>
      </c>
      <c r="C437" s="3" t="s">
        <v>5</v>
      </c>
      <c r="D437" s="6">
        <v>43435</v>
      </c>
      <c r="E437" s="6">
        <v>45626</v>
      </c>
      <c r="F437" s="3"/>
    </row>
    <row r="438" spans="1:6">
      <c r="A438" s="4" t="s">
        <v>11</v>
      </c>
      <c r="B438" s="3" t="s">
        <v>455</v>
      </c>
      <c r="C438" s="3" t="s">
        <v>5</v>
      </c>
      <c r="D438" s="6">
        <v>43922</v>
      </c>
      <c r="E438" s="6">
        <v>46112</v>
      </c>
      <c r="F438" s="3"/>
    </row>
    <row r="439" spans="1:6">
      <c r="A439" s="4" t="s">
        <v>11</v>
      </c>
      <c r="B439" s="3" t="s">
        <v>456</v>
      </c>
      <c r="C439" s="3" t="s">
        <v>6</v>
      </c>
      <c r="D439" s="6">
        <v>44348</v>
      </c>
      <c r="E439" s="3" t="s">
        <v>19</v>
      </c>
      <c r="F439" s="3"/>
    </row>
    <row r="440" spans="1:6">
      <c r="A440" s="4" t="s">
        <v>11</v>
      </c>
      <c r="B440" s="3" t="s">
        <v>457</v>
      </c>
      <c r="C440" s="3" t="s">
        <v>5</v>
      </c>
      <c r="D440" s="6">
        <v>45017</v>
      </c>
      <c r="E440" s="3" t="s">
        <v>19</v>
      </c>
      <c r="F440" s="3"/>
    </row>
    <row r="441" spans="1:6">
      <c r="A441" s="4" t="s">
        <v>11</v>
      </c>
      <c r="B441" s="3" t="s">
        <v>458</v>
      </c>
      <c r="C441" s="3" t="s">
        <v>5</v>
      </c>
      <c r="D441" s="6">
        <v>43891</v>
      </c>
      <c r="E441" s="6">
        <v>46081</v>
      </c>
      <c r="F441" s="3"/>
    </row>
    <row r="442" spans="1:6">
      <c r="A442" s="4" t="s">
        <v>11</v>
      </c>
      <c r="B442" s="3" t="s">
        <v>459</v>
      </c>
      <c r="C442" s="3" t="s">
        <v>5</v>
      </c>
      <c r="D442" s="6">
        <v>44774</v>
      </c>
      <c r="E442" s="6">
        <v>45657</v>
      </c>
      <c r="F442" s="3"/>
    </row>
    <row r="443" spans="1:6">
      <c r="A443" s="4" t="s">
        <v>16</v>
      </c>
      <c r="B443" s="3" t="s">
        <v>460</v>
      </c>
      <c r="C443" s="3" t="s">
        <v>5</v>
      </c>
      <c r="D443" s="6">
        <v>44690</v>
      </c>
      <c r="E443" s="3" t="s">
        <v>19</v>
      </c>
      <c r="F443" s="3" t="s">
        <v>587</v>
      </c>
    </row>
    <row r="444" spans="1:6">
      <c r="A444" s="4" t="s">
        <v>12</v>
      </c>
      <c r="B444" s="3" t="s">
        <v>461</v>
      </c>
      <c r="C444" s="3" t="s">
        <v>9</v>
      </c>
      <c r="D444" s="6">
        <v>37330</v>
      </c>
      <c r="E444" s="3" t="s">
        <v>19</v>
      </c>
      <c r="F444" s="3"/>
    </row>
    <row r="445" spans="1:6">
      <c r="A445" s="4" t="s">
        <v>12</v>
      </c>
      <c r="B445" s="3" t="s">
        <v>462</v>
      </c>
      <c r="C445" s="3" t="s">
        <v>5</v>
      </c>
      <c r="D445" s="6">
        <v>45204</v>
      </c>
      <c r="E445" s="6">
        <v>45295</v>
      </c>
      <c r="F445" s="3"/>
    </row>
    <row r="446" spans="1:6">
      <c r="A446" s="4" t="s">
        <v>12</v>
      </c>
      <c r="B446" s="3" t="s">
        <v>463</v>
      </c>
      <c r="C446" s="3" t="s">
        <v>5</v>
      </c>
      <c r="D446" s="6">
        <v>43405</v>
      </c>
      <c r="E446" s="6">
        <v>45596</v>
      </c>
      <c r="F446" s="3"/>
    </row>
    <row r="447" spans="1:6">
      <c r="A447" s="4" t="s">
        <v>12</v>
      </c>
      <c r="B447" s="3" t="s">
        <v>464</v>
      </c>
      <c r="C447" s="3" t="s">
        <v>6</v>
      </c>
      <c r="D447" s="6">
        <v>44958</v>
      </c>
      <c r="E447" s="3" t="s">
        <v>19</v>
      </c>
      <c r="F447" s="3"/>
    </row>
    <row r="448" spans="1:6">
      <c r="A448" s="4" t="s">
        <v>12</v>
      </c>
      <c r="B448" s="3" t="s">
        <v>465</v>
      </c>
      <c r="C448" s="3" t="s">
        <v>5</v>
      </c>
      <c r="D448" s="6">
        <v>43405</v>
      </c>
      <c r="E448" s="6">
        <v>45596</v>
      </c>
      <c r="F448" s="3"/>
    </row>
    <row r="449" spans="1:6">
      <c r="A449" s="4" t="s">
        <v>12</v>
      </c>
      <c r="B449" s="3" t="s">
        <v>466</v>
      </c>
      <c r="C449" s="3" t="s">
        <v>5</v>
      </c>
      <c r="D449" s="6">
        <v>43709</v>
      </c>
      <c r="E449" s="6">
        <v>45900</v>
      </c>
      <c r="F449" s="3"/>
    </row>
    <row r="450" spans="1:6">
      <c r="A450" s="4" t="s">
        <v>12</v>
      </c>
      <c r="B450" s="3" t="s">
        <v>467</v>
      </c>
      <c r="C450" s="3" t="s">
        <v>5</v>
      </c>
      <c r="D450" s="6">
        <v>45201</v>
      </c>
      <c r="E450" s="6">
        <v>45292</v>
      </c>
      <c r="F450" s="3"/>
    </row>
    <row r="451" spans="1:6">
      <c r="A451" s="4" t="s">
        <v>12</v>
      </c>
      <c r="B451" s="3" t="s">
        <v>468</v>
      </c>
      <c r="C451" s="3" t="s">
        <v>5</v>
      </c>
      <c r="D451" s="6">
        <v>44819</v>
      </c>
      <c r="E451" s="6">
        <v>46644</v>
      </c>
      <c r="F451" s="3"/>
    </row>
    <row r="452" spans="1:6">
      <c r="A452" s="4" t="s">
        <v>12</v>
      </c>
      <c r="B452" s="3" t="s">
        <v>469</v>
      </c>
      <c r="C452" s="3" t="s">
        <v>5</v>
      </c>
      <c r="D452" s="6">
        <v>44835</v>
      </c>
      <c r="E452" s="6">
        <v>45565</v>
      </c>
      <c r="F452" s="3"/>
    </row>
    <row r="453" spans="1:6">
      <c r="A453" s="4" t="s">
        <v>12</v>
      </c>
      <c r="B453" s="3" t="s">
        <v>470</v>
      </c>
      <c r="C453" s="3" t="s">
        <v>5</v>
      </c>
      <c r="D453" s="6">
        <v>43405</v>
      </c>
      <c r="E453" s="6">
        <v>45596</v>
      </c>
      <c r="F453" s="3"/>
    </row>
    <row r="454" spans="1:6">
      <c r="A454" s="4" t="s">
        <v>12</v>
      </c>
      <c r="B454" s="3" t="s">
        <v>471</v>
      </c>
      <c r="C454" s="3" t="s">
        <v>9</v>
      </c>
      <c r="D454" s="6">
        <v>40527</v>
      </c>
      <c r="E454" s="3" t="s">
        <v>19</v>
      </c>
      <c r="F454" s="3"/>
    </row>
    <row r="455" spans="1:6">
      <c r="A455" s="4" t="s">
        <v>12</v>
      </c>
      <c r="B455" s="3" t="s">
        <v>472</v>
      </c>
      <c r="C455" s="3" t="s">
        <v>5</v>
      </c>
      <c r="D455" s="6">
        <v>43344</v>
      </c>
      <c r="E455" s="6">
        <v>45535</v>
      </c>
      <c r="F455" s="3"/>
    </row>
    <row r="456" spans="1:6">
      <c r="A456" s="4" t="s">
        <v>12</v>
      </c>
      <c r="B456" s="3" t="s">
        <v>473</v>
      </c>
      <c r="C456" s="3" t="s">
        <v>5</v>
      </c>
      <c r="D456" s="6">
        <v>43891</v>
      </c>
      <c r="E456" s="6">
        <v>46081</v>
      </c>
      <c r="F456" s="3"/>
    </row>
    <row r="457" spans="1:6">
      <c r="A457" s="4" t="s">
        <v>12</v>
      </c>
      <c r="B457" s="3" t="s">
        <v>474</v>
      </c>
      <c r="C457" s="3" t="s">
        <v>5</v>
      </c>
      <c r="D457" s="6">
        <v>45246</v>
      </c>
      <c r="E457" s="3" t="s">
        <v>19</v>
      </c>
      <c r="F457" s="3"/>
    </row>
    <row r="458" spans="1:6">
      <c r="A458" s="4" t="s">
        <v>12</v>
      </c>
      <c r="B458" s="3" t="s">
        <v>475</v>
      </c>
      <c r="C458" s="3" t="s">
        <v>5</v>
      </c>
      <c r="D458" s="6">
        <v>43475</v>
      </c>
      <c r="E458" s="6">
        <v>45666</v>
      </c>
      <c r="F458" s="3"/>
    </row>
    <row r="459" spans="1:6">
      <c r="A459" s="4" t="s">
        <v>12</v>
      </c>
      <c r="B459" s="3" t="s">
        <v>476</v>
      </c>
      <c r="C459" s="3" t="s">
        <v>5</v>
      </c>
      <c r="D459" s="6">
        <v>44835</v>
      </c>
      <c r="E459" s="6">
        <v>47026</v>
      </c>
      <c r="F459" s="3"/>
    </row>
    <row r="460" spans="1:6">
      <c r="A460" s="4" t="s">
        <v>12</v>
      </c>
      <c r="B460" s="3" t="s">
        <v>477</v>
      </c>
      <c r="C460" s="3" t="s">
        <v>5</v>
      </c>
      <c r="D460" s="6">
        <v>43405</v>
      </c>
      <c r="E460" s="6">
        <v>45596</v>
      </c>
      <c r="F460" s="3"/>
    </row>
    <row r="461" spans="1:6">
      <c r="A461" s="4" t="s">
        <v>12</v>
      </c>
      <c r="B461" s="3" t="s">
        <v>478</v>
      </c>
      <c r="C461" s="3" t="s">
        <v>5</v>
      </c>
      <c r="D461" s="6">
        <v>44743</v>
      </c>
      <c r="E461" s="6">
        <v>46934</v>
      </c>
      <c r="F461" s="3"/>
    </row>
    <row r="462" spans="1:6">
      <c r="A462" s="4" t="s">
        <v>12</v>
      </c>
      <c r="B462" s="3" t="s">
        <v>479</v>
      </c>
      <c r="C462" s="3" t="s">
        <v>6</v>
      </c>
      <c r="D462" s="6">
        <v>43497</v>
      </c>
      <c r="E462" s="3" t="s">
        <v>19</v>
      </c>
      <c r="F462" s="3"/>
    </row>
    <row r="463" spans="1:6">
      <c r="A463" s="4" t="s">
        <v>12</v>
      </c>
      <c r="B463" s="3" t="s">
        <v>480</v>
      </c>
      <c r="C463" s="3" t="s">
        <v>5</v>
      </c>
      <c r="D463" s="6">
        <v>44958</v>
      </c>
      <c r="E463" s="6">
        <v>45322</v>
      </c>
      <c r="F463" s="3"/>
    </row>
    <row r="464" spans="1:6">
      <c r="A464" s="4" t="s">
        <v>12</v>
      </c>
      <c r="B464" s="3" t="s">
        <v>481</v>
      </c>
      <c r="C464" s="3" t="s">
        <v>6</v>
      </c>
      <c r="D464" s="6">
        <v>43497</v>
      </c>
      <c r="E464" s="3" t="s">
        <v>19</v>
      </c>
      <c r="F464" s="3"/>
    </row>
    <row r="465" spans="1:6">
      <c r="A465" s="4" t="s">
        <v>12</v>
      </c>
      <c r="B465" s="3" t="s">
        <v>482</v>
      </c>
      <c r="C465" s="3" t="s">
        <v>5</v>
      </c>
      <c r="D465" s="6">
        <v>43405</v>
      </c>
      <c r="E465" s="6">
        <v>45596</v>
      </c>
      <c r="F465" s="3"/>
    </row>
    <row r="466" spans="1:6">
      <c r="A466" s="4" t="s">
        <v>12</v>
      </c>
      <c r="B466" s="3" t="s">
        <v>483</v>
      </c>
      <c r="C466" s="3" t="s">
        <v>5</v>
      </c>
      <c r="D466" s="6">
        <v>44958</v>
      </c>
      <c r="E466" s="6">
        <v>46053</v>
      </c>
      <c r="F466" s="3"/>
    </row>
    <row r="467" spans="1:6">
      <c r="A467" s="4" t="s">
        <v>12</v>
      </c>
      <c r="B467" s="3" t="s">
        <v>484</v>
      </c>
      <c r="C467" s="3" t="s">
        <v>9</v>
      </c>
      <c r="D467" s="6">
        <v>39514</v>
      </c>
      <c r="E467" s="3" t="s">
        <v>19</v>
      </c>
      <c r="F467" s="3"/>
    </row>
    <row r="468" spans="1:6">
      <c r="A468" s="4" t="s">
        <v>12</v>
      </c>
      <c r="B468" s="3" t="s">
        <v>485</v>
      </c>
      <c r="C468" s="3" t="s">
        <v>5</v>
      </c>
      <c r="D468" s="6">
        <v>43525</v>
      </c>
      <c r="E468" s="6">
        <v>45716</v>
      </c>
      <c r="F468" s="3"/>
    </row>
    <row r="469" spans="1:6">
      <c r="A469" s="4" t="s">
        <v>12</v>
      </c>
      <c r="B469" s="3" t="s">
        <v>486</v>
      </c>
      <c r="C469" s="3" t="s">
        <v>6</v>
      </c>
      <c r="D469" s="6">
        <v>44562</v>
      </c>
      <c r="E469" s="3" t="s">
        <v>19</v>
      </c>
      <c r="F469" s="3"/>
    </row>
    <row r="470" spans="1:6">
      <c r="A470" s="4" t="s">
        <v>12</v>
      </c>
      <c r="B470" s="3" t="s">
        <v>487</v>
      </c>
      <c r="C470" s="3" t="s">
        <v>5</v>
      </c>
      <c r="D470" s="6">
        <v>43586</v>
      </c>
      <c r="E470" s="6">
        <v>45777</v>
      </c>
      <c r="F470" s="3"/>
    </row>
    <row r="471" spans="1:6">
      <c r="A471" s="4" t="s">
        <v>12</v>
      </c>
      <c r="B471" s="3" t="s">
        <v>488</v>
      </c>
      <c r="C471" s="3" t="s">
        <v>5</v>
      </c>
      <c r="D471" s="6">
        <v>43282</v>
      </c>
      <c r="E471" s="6">
        <v>45473</v>
      </c>
      <c r="F471" s="3"/>
    </row>
    <row r="472" spans="1:6">
      <c r="A472" s="4" t="s">
        <v>12</v>
      </c>
      <c r="B472" s="3" t="s">
        <v>489</v>
      </c>
      <c r="C472" s="3" t="s">
        <v>9</v>
      </c>
      <c r="D472" s="6">
        <v>40416</v>
      </c>
      <c r="E472" s="3" t="s">
        <v>19</v>
      </c>
      <c r="F472" s="3"/>
    </row>
    <row r="473" spans="1:6">
      <c r="A473" s="4" t="s">
        <v>12</v>
      </c>
      <c r="B473" s="3" t="s">
        <v>490</v>
      </c>
      <c r="C473" s="3" t="s">
        <v>5</v>
      </c>
      <c r="D473" s="6">
        <v>44866</v>
      </c>
      <c r="E473" s="6">
        <v>47057</v>
      </c>
      <c r="F473" s="3"/>
    </row>
    <row r="474" spans="1:6">
      <c r="A474" s="4" t="s">
        <v>12</v>
      </c>
      <c r="B474" s="3" t="s">
        <v>491</v>
      </c>
      <c r="C474" s="3" t="s">
        <v>5</v>
      </c>
      <c r="D474" s="6">
        <v>43313</v>
      </c>
      <c r="E474" s="6">
        <v>45504</v>
      </c>
      <c r="F474" s="3"/>
    </row>
    <row r="475" spans="1:6">
      <c r="A475" s="4" t="s">
        <v>12</v>
      </c>
      <c r="B475" s="3" t="s">
        <v>492</v>
      </c>
      <c r="C475" s="3" t="s">
        <v>5</v>
      </c>
      <c r="D475" s="6">
        <v>44774</v>
      </c>
      <c r="E475" s="6">
        <v>45535</v>
      </c>
      <c r="F475" s="3"/>
    </row>
    <row r="476" spans="1:6">
      <c r="A476" s="4" t="s">
        <v>12</v>
      </c>
      <c r="B476" s="3" t="s">
        <v>493</v>
      </c>
      <c r="C476" s="3" t="s">
        <v>6</v>
      </c>
      <c r="D476" s="6">
        <v>43747</v>
      </c>
      <c r="E476" s="3" t="s">
        <v>19</v>
      </c>
      <c r="F476" s="3"/>
    </row>
    <row r="477" spans="1:6">
      <c r="A477" s="4" t="s">
        <v>12</v>
      </c>
      <c r="B477" s="3" t="s">
        <v>494</v>
      </c>
      <c r="C477" s="3" t="s">
        <v>5</v>
      </c>
      <c r="D477" s="6">
        <v>43405</v>
      </c>
      <c r="E477" s="6">
        <v>45596</v>
      </c>
      <c r="F477" s="3"/>
    </row>
    <row r="478" spans="1:6">
      <c r="A478" s="4" t="s">
        <v>12</v>
      </c>
      <c r="B478" s="3" t="s">
        <v>495</v>
      </c>
      <c r="C478" s="3" t="s">
        <v>5</v>
      </c>
      <c r="D478" s="6">
        <v>45138</v>
      </c>
      <c r="E478" s="6">
        <v>47329</v>
      </c>
      <c r="F478" s="3"/>
    </row>
    <row r="479" spans="1:6">
      <c r="A479" s="4" t="s">
        <v>12</v>
      </c>
      <c r="B479" s="3" t="s">
        <v>496</v>
      </c>
      <c r="C479" s="3" t="s">
        <v>5</v>
      </c>
      <c r="D479" s="6">
        <v>43282</v>
      </c>
      <c r="E479" s="6">
        <v>45473</v>
      </c>
      <c r="F479" s="3"/>
    </row>
    <row r="480" spans="1:6">
      <c r="A480" s="4" t="s">
        <v>12</v>
      </c>
      <c r="B480" s="3" t="s">
        <v>497</v>
      </c>
      <c r="C480" s="3" t="s">
        <v>5</v>
      </c>
      <c r="D480" s="6">
        <v>43405</v>
      </c>
      <c r="E480" s="6">
        <v>45596</v>
      </c>
      <c r="F480" s="3"/>
    </row>
    <row r="481" spans="1:6">
      <c r="A481" s="4" t="s">
        <v>12</v>
      </c>
      <c r="B481" s="3" t="s">
        <v>498</v>
      </c>
      <c r="C481" s="3" t="s">
        <v>5</v>
      </c>
      <c r="D481" s="6">
        <v>44896</v>
      </c>
      <c r="E481" s="6">
        <v>45443</v>
      </c>
      <c r="F481" s="3"/>
    </row>
    <row r="482" spans="1:6">
      <c r="A482" s="4" t="s">
        <v>12</v>
      </c>
      <c r="B482" s="3" t="s">
        <v>499</v>
      </c>
      <c r="C482" s="3" t="s">
        <v>5</v>
      </c>
      <c r="D482" s="6">
        <v>45047</v>
      </c>
      <c r="E482" s="6">
        <v>47238</v>
      </c>
      <c r="F482" s="3"/>
    </row>
    <row r="483" spans="1:6">
      <c r="A483" s="4" t="s">
        <v>12</v>
      </c>
      <c r="B483" s="3" t="s">
        <v>500</v>
      </c>
      <c r="C483" s="3" t="s">
        <v>5</v>
      </c>
      <c r="D483" s="6">
        <v>43282</v>
      </c>
      <c r="E483" s="6">
        <v>45473</v>
      </c>
      <c r="F483" s="3"/>
    </row>
    <row r="484" spans="1:6">
      <c r="A484" s="4" t="s">
        <v>12</v>
      </c>
      <c r="B484" s="3" t="s">
        <v>501</v>
      </c>
      <c r="C484" s="3" t="s">
        <v>5</v>
      </c>
      <c r="D484" s="6">
        <v>45078</v>
      </c>
      <c r="E484" s="6">
        <v>45808</v>
      </c>
      <c r="F484" s="3"/>
    </row>
    <row r="485" spans="1:6">
      <c r="A485" s="4" t="s">
        <v>12</v>
      </c>
      <c r="B485" s="3" t="s">
        <v>502</v>
      </c>
      <c r="C485" s="3" t="s">
        <v>5</v>
      </c>
      <c r="D485" s="6">
        <v>43405</v>
      </c>
      <c r="E485" s="6">
        <v>45596</v>
      </c>
      <c r="F485" s="3"/>
    </row>
    <row r="486" spans="1:6">
      <c r="A486" s="4" t="s">
        <v>12</v>
      </c>
      <c r="B486" s="3" t="s">
        <v>503</v>
      </c>
      <c r="C486" s="3" t="s">
        <v>5</v>
      </c>
      <c r="D486" s="6">
        <v>44835</v>
      </c>
      <c r="E486" s="6">
        <v>45565</v>
      </c>
      <c r="F486" s="3"/>
    </row>
    <row r="487" spans="1:6">
      <c r="A487" s="4" t="s">
        <v>12</v>
      </c>
      <c r="B487" s="3" t="s">
        <v>504</v>
      </c>
      <c r="C487" s="3" t="s">
        <v>6</v>
      </c>
      <c r="D487" s="6">
        <v>43997</v>
      </c>
      <c r="E487" s="3" t="s">
        <v>19</v>
      </c>
      <c r="F487" s="3"/>
    </row>
    <row r="488" spans="1:6">
      <c r="A488" s="4" t="s">
        <v>12</v>
      </c>
      <c r="B488" s="3" t="s">
        <v>505</v>
      </c>
      <c r="C488" s="3" t="s">
        <v>5</v>
      </c>
      <c r="D488" s="6">
        <v>43497</v>
      </c>
      <c r="E488" s="6">
        <v>45688</v>
      </c>
      <c r="F488" s="3"/>
    </row>
    <row r="489" spans="1:6">
      <c r="A489" s="4" t="s">
        <v>12</v>
      </c>
      <c r="B489" s="3" t="s">
        <v>506</v>
      </c>
      <c r="C489" s="3" t="s">
        <v>5</v>
      </c>
      <c r="D489" s="6">
        <v>43374</v>
      </c>
      <c r="E489" s="6">
        <v>45565</v>
      </c>
      <c r="F489" s="3"/>
    </row>
    <row r="490" spans="1:6">
      <c r="A490" s="4" t="s">
        <v>12</v>
      </c>
      <c r="B490" s="3" t="s">
        <v>507</v>
      </c>
      <c r="C490" s="3" t="s">
        <v>5</v>
      </c>
      <c r="D490" s="6">
        <v>43892</v>
      </c>
      <c r="E490" s="6">
        <v>46082</v>
      </c>
      <c r="F490" s="3"/>
    </row>
    <row r="491" spans="1:6">
      <c r="A491" s="4" t="s">
        <v>12</v>
      </c>
      <c r="B491" s="3" t="s">
        <v>508</v>
      </c>
      <c r="C491" s="3" t="s">
        <v>5</v>
      </c>
      <c r="D491" s="6">
        <v>44440</v>
      </c>
      <c r="E491" s="6">
        <v>45351</v>
      </c>
      <c r="F491" s="3"/>
    </row>
    <row r="492" spans="1:6">
      <c r="A492" s="4" t="s">
        <v>12</v>
      </c>
      <c r="B492" s="3" t="s">
        <v>509</v>
      </c>
      <c r="C492" s="3" t="s">
        <v>5</v>
      </c>
      <c r="D492" s="6">
        <v>44060</v>
      </c>
      <c r="E492" s="6">
        <v>46250</v>
      </c>
      <c r="F492" s="3"/>
    </row>
    <row r="493" spans="1:6">
      <c r="A493" s="4" t="s">
        <v>12</v>
      </c>
      <c r="B493" s="3" t="s">
        <v>510</v>
      </c>
      <c r="C493" s="3" t="s">
        <v>5</v>
      </c>
      <c r="D493" s="6">
        <v>43282</v>
      </c>
      <c r="E493" s="6">
        <v>45473</v>
      </c>
      <c r="F493" s="3"/>
    </row>
    <row r="494" spans="1:6">
      <c r="A494" s="4" t="s">
        <v>12</v>
      </c>
      <c r="B494" s="3" t="s">
        <v>511</v>
      </c>
      <c r="C494" s="3" t="s">
        <v>6</v>
      </c>
      <c r="D494" s="6">
        <v>44562</v>
      </c>
      <c r="E494" s="3" t="s">
        <v>19</v>
      </c>
      <c r="F494" s="3"/>
    </row>
    <row r="495" spans="1:6">
      <c r="A495" s="4" t="s">
        <v>12</v>
      </c>
      <c r="B495" s="3" t="s">
        <v>512</v>
      </c>
      <c r="C495" s="3" t="s">
        <v>5</v>
      </c>
      <c r="D495" s="6">
        <v>44197</v>
      </c>
      <c r="E495" s="6">
        <v>45657</v>
      </c>
      <c r="F495" s="3"/>
    </row>
    <row r="496" spans="1:6">
      <c r="A496" s="4" t="s">
        <v>12</v>
      </c>
      <c r="B496" s="3" t="s">
        <v>513</v>
      </c>
      <c r="C496" s="3" t="s">
        <v>9</v>
      </c>
      <c r="D496" s="6">
        <v>38763</v>
      </c>
      <c r="E496" s="3" t="s">
        <v>19</v>
      </c>
      <c r="F496" s="3"/>
    </row>
    <row r="497" spans="1:6">
      <c r="A497" s="4" t="s">
        <v>12</v>
      </c>
      <c r="B497" s="3" t="s">
        <v>514</v>
      </c>
      <c r="C497" s="3" t="s">
        <v>5</v>
      </c>
      <c r="D497" s="6">
        <v>44986</v>
      </c>
      <c r="E497" s="6">
        <v>45716</v>
      </c>
      <c r="F497" s="3"/>
    </row>
    <row r="498" spans="1:6">
      <c r="A498" s="4" t="s">
        <v>12</v>
      </c>
      <c r="B498" s="3" t="s">
        <v>515</v>
      </c>
      <c r="C498" s="3" t="s">
        <v>5</v>
      </c>
      <c r="D498" s="6">
        <v>45078</v>
      </c>
      <c r="E498" s="6">
        <v>45322</v>
      </c>
      <c r="F498" s="3"/>
    </row>
    <row r="499" spans="1:6">
      <c r="A499" s="4" t="s">
        <v>12</v>
      </c>
      <c r="B499" s="3" t="s">
        <v>516</v>
      </c>
      <c r="C499" s="3" t="s">
        <v>5</v>
      </c>
      <c r="D499" s="6">
        <v>43282</v>
      </c>
      <c r="E499" s="6">
        <v>45473</v>
      </c>
      <c r="F499" s="3"/>
    </row>
    <row r="500" spans="1:6">
      <c r="A500" s="4" t="s">
        <v>12</v>
      </c>
      <c r="B500" s="3" t="s">
        <v>517</v>
      </c>
      <c r="C500" s="3" t="s">
        <v>5</v>
      </c>
      <c r="D500" s="6">
        <v>43466</v>
      </c>
      <c r="E500" s="6">
        <v>45657</v>
      </c>
      <c r="F500" s="3"/>
    </row>
    <row r="501" spans="1:6">
      <c r="A501" s="4" t="s">
        <v>12</v>
      </c>
      <c r="B501" s="3" t="s">
        <v>518</v>
      </c>
      <c r="C501" s="3" t="s">
        <v>5</v>
      </c>
      <c r="D501" s="6">
        <v>43344</v>
      </c>
      <c r="E501" s="6">
        <v>45535</v>
      </c>
      <c r="F501" s="3"/>
    </row>
    <row r="502" spans="1:6">
      <c r="A502" s="4" t="s">
        <v>12</v>
      </c>
      <c r="B502" s="3" t="s">
        <v>519</v>
      </c>
      <c r="C502" s="3" t="s">
        <v>5</v>
      </c>
      <c r="D502" s="6">
        <v>43631</v>
      </c>
      <c r="E502" s="6">
        <v>45822</v>
      </c>
      <c r="F502" s="3"/>
    </row>
    <row r="503" spans="1:6">
      <c r="A503" s="4" t="s">
        <v>12</v>
      </c>
      <c r="B503" s="3" t="s">
        <v>520</v>
      </c>
      <c r="C503" s="3" t="s">
        <v>6</v>
      </c>
      <c r="D503" s="6">
        <v>43862</v>
      </c>
      <c r="E503" s="3" t="s">
        <v>19</v>
      </c>
      <c r="F503" s="3"/>
    </row>
    <row r="504" spans="1:6">
      <c r="A504" s="4" t="s">
        <v>12</v>
      </c>
      <c r="B504" s="3" t="s">
        <v>521</v>
      </c>
      <c r="C504" s="3" t="s">
        <v>5</v>
      </c>
      <c r="D504" s="6">
        <v>44713</v>
      </c>
      <c r="E504" s="6">
        <v>45443</v>
      </c>
      <c r="F504" s="3"/>
    </row>
    <row r="505" spans="1:6">
      <c r="A505" s="4" t="s">
        <v>12</v>
      </c>
      <c r="B505" s="3" t="s">
        <v>522</v>
      </c>
      <c r="C505" s="3" t="s">
        <v>6</v>
      </c>
      <c r="D505" s="6">
        <v>43891</v>
      </c>
      <c r="E505" s="3" t="s">
        <v>19</v>
      </c>
      <c r="F505" s="3"/>
    </row>
    <row r="506" spans="1:6">
      <c r="A506" s="4" t="s">
        <v>12</v>
      </c>
      <c r="B506" s="3" t="s">
        <v>523</v>
      </c>
      <c r="C506" s="3" t="s">
        <v>5</v>
      </c>
      <c r="D506" s="6">
        <v>43466</v>
      </c>
      <c r="E506" s="6">
        <v>45657</v>
      </c>
      <c r="F506" s="3"/>
    </row>
    <row r="507" spans="1:6">
      <c r="A507" s="4" t="s">
        <v>12</v>
      </c>
      <c r="B507" s="3" t="s">
        <v>524</v>
      </c>
      <c r="C507" s="3" t="s">
        <v>5</v>
      </c>
      <c r="D507" s="6">
        <v>44835</v>
      </c>
      <c r="E507" s="6">
        <v>45565</v>
      </c>
      <c r="F507" s="3"/>
    </row>
    <row r="508" spans="1:6">
      <c r="A508" s="4" t="s">
        <v>12</v>
      </c>
      <c r="B508" s="3" t="s">
        <v>525</v>
      </c>
      <c r="C508" s="3" t="s">
        <v>5</v>
      </c>
      <c r="D508" s="6">
        <v>43344</v>
      </c>
      <c r="E508" s="6">
        <v>45535</v>
      </c>
      <c r="F508" s="3"/>
    </row>
    <row r="509" spans="1:6">
      <c r="A509" s="4" t="s">
        <v>12</v>
      </c>
      <c r="B509" s="3" t="s">
        <v>526</v>
      </c>
      <c r="C509" s="3" t="s">
        <v>6</v>
      </c>
      <c r="D509" s="6">
        <v>44136</v>
      </c>
      <c r="E509" s="3" t="s">
        <v>19</v>
      </c>
      <c r="F509" s="3"/>
    </row>
    <row r="510" spans="1:6">
      <c r="A510" s="4" t="s">
        <v>12</v>
      </c>
      <c r="B510" s="3" t="s">
        <v>527</v>
      </c>
      <c r="C510" s="3" t="s">
        <v>6</v>
      </c>
      <c r="D510" s="6">
        <v>43831</v>
      </c>
      <c r="E510" s="3" t="s">
        <v>19</v>
      </c>
      <c r="F510" s="3"/>
    </row>
    <row r="511" spans="1:6">
      <c r="A511" s="4" t="s">
        <v>12</v>
      </c>
      <c r="B511" s="3" t="s">
        <v>528</v>
      </c>
      <c r="C511" s="3" t="s">
        <v>6</v>
      </c>
      <c r="D511" s="6">
        <v>44562</v>
      </c>
      <c r="E511" s="3" t="s">
        <v>19</v>
      </c>
      <c r="F511" s="3"/>
    </row>
    <row r="512" spans="1:6">
      <c r="A512" s="4" t="s">
        <v>12</v>
      </c>
      <c r="B512" s="3" t="s">
        <v>529</v>
      </c>
      <c r="C512" s="3" t="s">
        <v>6</v>
      </c>
      <c r="D512" s="6">
        <v>43466</v>
      </c>
      <c r="E512" s="3" t="s">
        <v>19</v>
      </c>
      <c r="F512" s="3"/>
    </row>
    <row r="513" spans="1:6">
      <c r="A513" s="4" t="s">
        <v>12</v>
      </c>
      <c r="B513" s="3" t="s">
        <v>530</v>
      </c>
      <c r="C513" s="3" t="s">
        <v>5</v>
      </c>
      <c r="D513" s="6">
        <v>45047</v>
      </c>
      <c r="E513" s="6">
        <v>47238</v>
      </c>
      <c r="F513" s="3"/>
    </row>
    <row r="514" spans="1:6">
      <c r="A514" s="4" t="s">
        <v>12</v>
      </c>
      <c r="B514" s="3" t="s">
        <v>531</v>
      </c>
      <c r="C514" s="3" t="s">
        <v>5</v>
      </c>
      <c r="D514" s="6">
        <v>43405</v>
      </c>
      <c r="E514" s="6">
        <v>45596</v>
      </c>
      <c r="F514" s="3"/>
    </row>
    <row r="515" spans="1:6">
      <c r="A515" s="4" t="s">
        <v>12</v>
      </c>
      <c r="B515" s="3" t="s">
        <v>532</v>
      </c>
      <c r="C515" s="3" t="s">
        <v>5</v>
      </c>
      <c r="D515" s="6">
        <v>45108</v>
      </c>
      <c r="E515" s="6">
        <v>47299</v>
      </c>
      <c r="F515" s="3"/>
    </row>
    <row r="516" spans="1:6">
      <c r="A516" s="4" t="s">
        <v>12</v>
      </c>
      <c r="B516" s="3" t="s">
        <v>533</v>
      </c>
      <c r="C516" s="3" t="s">
        <v>5</v>
      </c>
      <c r="D516" s="6">
        <v>43525</v>
      </c>
      <c r="E516" s="6">
        <v>45716</v>
      </c>
      <c r="F516" s="3"/>
    </row>
    <row r="517" spans="1:6">
      <c r="A517" s="4" t="s">
        <v>12</v>
      </c>
      <c r="B517" s="3" t="s">
        <v>534</v>
      </c>
      <c r="C517" s="3" t="s">
        <v>5</v>
      </c>
      <c r="D517" s="6">
        <v>43586</v>
      </c>
      <c r="E517" s="6">
        <v>45777</v>
      </c>
      <c r="F517" s="3"/>
    </row>
    <row r="518" spans="1:6">
      <c r="A518" s="4" t="s">
        <v>12</v>
      </c>
      <c r="B518" s="3" t="s">
        <v>535</v>
      </c>
      <c r="C518" s="3" t="s">
        <v>5</v>
      </c>
      <c r="D518" s="6">
        <v>45047</v>
      </c>
      <c r="E518" s="6">
        <v>47238</v>
      </c>
      <c r="F518" s="3"/>
    </row>
    <row r="519" spans="1:6">
      <c r="A519" s="4" t="s">
        <v>12</v>
      </c>
      <c r="B519" s="3" t="s">
        <v>536</v>
      </c>
      <c r="C519" s="3" t="s">
        <v>5</v>
      </c>
      <c r="D519" s="6">
        <v>43831</v>
      </c>
      <c r="E519" s="6">
        <v>45382</v>
      </c>
      <c r="F519" s="3"/>
    </row>
    <row r="520" spans="1:6">
      <c r="A520" s="4" t="s">
        <v>12</v>
      </c>
      <c r="B520" s="3" t="s">
        <v>537</v>
      </c>
      <c r="C520" s="3" t="s">
        <v>5</v>
      </c>
      <c r="D520" s="6">
        <v>43556</v>
      </c>
      <c r="E520" s="6">
        <v>45747</v>
      </c>
      <c r="F520" s="3"/>
    </row>
    <row r="521" spans="1:6">
      <c r="A521" s="4" t="s">
        <v>12</v>
      </c>
      <c r="B521" s="3" t="s">
        <v>538</v>
      </c>
      <c r="C521" s="3" t="s">
        <v>9</v>
      </c>
      <c r="D521" s="6">
        <v>40150</v>
      </c>
      <c r="E521" s="3" t="s">
        <v>19</v>
      </c>
      <c r="F521" s="3"/>
    </row>
    <row r="522" spans="1:6">
      <c r="A522" s="4" t="s">
        <v>12</v>
      </c>
      <c r="B522" s="3" t="s">
        <v>539</v>
      </c>
      <c r="C522" s="3" t="s">
        <v>5</v>
      </c>
      <c r="D522" s="6">
        <v>44718</v>
      </c>
      <c r="E522" s="6">
        <v>46909</v>
      </c>
      <c r="F522" s="3"/>
    </row>
    <row r="523" spans="1:6">
      <c r="A523" s="4" t="s">
        <v>12</v>
      </c>
      <c r="B523" s="3" t="s">
        <v>540</v>
      </c>
      <c r="C523" s="3" t="s">
        <v>5</v>
      </c>
      <c r="D523" s="6">
        <v>45261</v>
      </c>
      <c r="E523" s="6">
        <v>45626</v>
      </c>
      <c r="F523" s="3"/>
    </row>
    <row r="524" spans="1:6">
      <c r="A524" s="4" t="s">
        <v>12</v>
      </c>
      <c r="B524" s="3" t="s">
        <v>541</v>
      </c>
      <c r="C524" s="3" t="s">
        <v>6</v>
      </c>
      <c r="D524" s="6">
        <v>44671</v>
      </c>
      <c r="E524" s="3" t="s">
        <v>19</v>
      </c>
      <c r="F524" s="3"/>
    </row>
    <row r="525" spans="1:6">
      <c r="A525" s="4" t="s">
        <v>12</v>
      </c>
      <c r="B525" s="3" t="s">
        <v>542</v>
      </c>
      <c r="C525" s="3" t="s">
        <v>9</v>
      </c>
      <c r="D525" s="6">
        <v>39518</v>
      </c>
      <c r="E525" s="3" t="s">
        <v>19</v>
      </c>
      <c r="F525" s="3"/>
    </row>
    <row r="526" spans="1:6">
      <c r="A526" s="4" t="s">
        <v>12</v>
      </c>
      <c r="B526" s="3" t="s">
        <v>543</v>
      </c>
      <c r="C526" s="3" t="s">
        <v>5</v>
      </c>
      <c r="D526" s="6">
        <v>44835</v>
      </c>
      <c r="E526" s="6">
        <v>47026</v>
      </c>
      <c r="F526" s="3"/>
    </row>
    <row r="527" spans="1:6">
      <c r="A527" s="4" t="s">
        <v>12</v>
      </c>
      <c r="B527" s="3" t="s">
        <v>544</v>
      </c>
      <c r="C527" s="3" t="s">
        <v>5</v>
      </c>
      <c r="D527" s="6">
        <v>44621</v>
      </c>
      <c r="E527" s="6">
        <v>45350</v>
      </c>
      <c r="F527" s="3"/>
    </row>
    <row r="528" spans="1:6">
      <c r="A528" s="4" t="s">
        <v>12</v>
      </c>
      <c r="B528" s="3" t="s">
        <v>545</v>
      </c>
      <c r="C528" s="3" t="s">
        <v>5</v>
      </c>
      <c r="D528" s="6">
        <v>43466</v>
      </c>
      <c r="E528" s="6">
        <v>45657</v>
      </c>
      <c r="F528" s="3"/>
    </row>
    <row r="529" spans="1:6">
      <c r="A529" s="4" t="s">
        <v>12</v>
      </c>
      <c r="B529" s="3" t="s">
        <v>546</v>
      </c>
      <c r="C529" s="3" t="s">
        <v>5</v>
      </c>
      <c r="D529" s="6">
        <v>44683</v>
      </c>
      <c r="E529" s="6">
        <v>46874</v>
      </c>
      <c r="F529" s="3"/>
    </row>
    <row r="530" spans="1:6">
      <c r="A530" s="4" t="s">
        <v>12</v>
      </c>
      <c r="B530" s="3" t="s">
        <v>547</v>
      </c>
      <c r="C530" s="3" t="s">
        <v>5</v>
      </c>
      <c r="D530" s="6">
        <v>44713</v>
      </c>
      <c r="E530" s="6">
        <v>45443</v>
      </c>
      <c r="F530" s="3"/>
    </row>
    <row r="531" spans="1:6">
      <c r="A531" s="4" t="s">
        <v>12</v>
      </c>
      <c r="B531" s="3" t="s">
        <v>548</v>
      </c>
      <c r="C531" s="3" t="s">
        <v>6</v>
      </c>
      <c r="D531" s="6">
        <v>43497</v>
      </c>
      <c r="E531" s="3" t="s">
        <v>19</v>
      </c>
      <c r="F531" s="3"/>
    </row>
    <row r="532" spans="1:6">
      <c r="A532" s="4" t="s">
        <v>12</v>
      </c>
      <c r="B532" s="3" t="s">
        <v>549</v>
      </c>
      <c r="C532" s="3" t="s">
        <v>5</v>
      </c>
      <c r="D532" s="6">
        <v>45050</v>
      </c>
      <c r="E532" s="6">
        <v>45538</v>
      </c>
      <c r="F532" s="3"/>
    </row>
    <row r="533" spans="1:6">
      <c r="A533" s="4" t="s">
        <v>12</v>
      </c>
      <c r="B533" s="3" t="s">
        <v>550</v>
      </c>
      <c r="C533" s="3" t="s">
        <v>6</v>
      </c>
      <c r="D533" s="6">
        <v>43862</v>
      </c>
      <c r="E533" s="3" t="s">
        <v>19</v>
      </c>
      <c r="F533" s="3"/>
    </row>
    <row r="534" spans="1:6">
      <c r="A534" s="4" t="s">
        <v>12</v>
      </c>
      <c r="B534" s="3" t="s">
        <v>551</v>
      </c>
      <c r="C534" s="3" t="s">
        <v>5</v>
      </c>
      <c r="D534" s="6">
        <v>43862</v>
      </c>
      <c r="E534" s="6">
        <v>46053</v>
      </c>
      <c r="F534" s="3"/>
    </row>
    <row r="535" spans="1:6">
      <c r="A535" s="4" t="s">
        <v>12</v>
      </c>
      <c r="B535" s="3" t="s">
        <v>552</v>
      </c>
      <c r="C535" s="3" t="s">
        <v>5</v>
      </c>
      <c r="D535" s="6">
        <v>43631</v>
      </c>
      <c r="E535" s="6">
        <v>45822</v>
      </c>
      <c r="F535" s="3"/>
    </row>
    <row r="536" spans="1:6">
      <c r="A536" s="4" t="s">
        <v>12</v>
      </c>
      <c r="B536" s="3" t="s">
        <v>553</v>
      </c>
      <c r="C536" s="3" t="s">
        <v>5</v>
      </c>
      <c r="D536" s="6">
        <v>44378</v>
      </c>
      <c r="E536" s="6">
        <v>45473</v>
      </c>
      <c r="F536" s="3"/>
    </row>
    <row r="537" spans="1:6">
      <c r="A537" s="4" t="s">
        <v>12</v>
      </c>
      <c r="B537" s="3" t="s">
        <v>554</v>
      </c>
      <c r="C537" s="3" t="s">
        <v>6</v>
      </c>
      <c r="D537" s="6">
        <v>44562</v>
      </c>
      <c r="E537" s="3" t="s">
        <v>19</v>
      </c>
      <c r="F537" s="3"/>
    </row>
    <row r="538" spans="1:6">
      <c r="A538" s="4" t="s">
        <v>12</v>
      </c>
      <c r="B538" s="3" t="s">
        <v>555</v>
      </c>
      <c r="C538" s="3" t="s">
        <v>5</v>
      </c>
      <c r="D538" s="6">
        <v>43374</v>
      </c>
      <c r="E538" s="6">
        <v>45565</v>
      </c>
      <c r="F538" s="3"/>
    </row>
    <row r="539" spans="1:6">
      <c r="A539" s="4" t="s">
        <v>12</v>
      </c>
      <c r="B539" s="3" t="s">
        <v>556</v>
      </c>
      <c r="C539" s="3" t="s">
        <v>5</v>
      </c>
      <c r="D539" s="6">
        <v>45047</v>
      </c>
      <c r="E539" s="6">
        <v>47238</v>
      </c>
      <c r="F539" s="3"/>
    </row>
    <row r="540" spans="1:6">
      <c r="A540" s="4" t="s">
        <v>12</v>
      </c>
      <c r="B540" s="3" t="s">
        <v>557</v>
      </c>
      <c r="C540" s="3" t="s">
        <v>5</v>
      </c>
      <c r="D540" s="6">
        <v>45047</v>
      </c>
      <c r="E540" s="6">
        <v>47238</v>
      </c>
      <c r="F540" s="3"/>
    </row>
    <row r="541" spans="1:6">
      <c r="A541" s="4" t="s">
        <v>12</v>
      </c>
      <c r="B541" s="3" t="s">
        <v>558</v>
      </c>
      <c r="C541" s="3" t="s">
        <v>6</v>
      </c>
      <c r="D541" s="6">
        <v>43983</v>
      </c>
      <c r="E541" s="3" t="s">
        <v>19</v>
      </c>
      <c r="F541" s="3"/>
    </row>
    <row r="542" spans="1:6">
      <c r="A542" s="4" t="s">
        <v>12</v>
      </c>
      <c r="B542" s="3" t="s">
        <v>559</v>
      </c>
      <c r="C542" s="3" t="s">
        <v>5</v>
      </c>
      <c r="D542" s="6">
        <v>43344</v>
      </c>
      <c r="E542" s="6">
        <v>45535</v>
      </c>
      <c r="F542" s="3"/>
    </row>
    <row r="543" spans="1:6">
      <c r="A543" s="4" t="s">
        <v>12</v>
      </c>
      <c r="B543" s="3" t="s">
        <v>560</v>
      </c>
      <c r="C543" s="3" t="s">
        <v>5</v>
      </c>
      <c r="D543" s="6">
        <v>45139</v>
      </c>
      <c r="E543" s="6">
        <v>45382</v>
      </c>
      <c r="F543" s="3"/>
    </row>
    <row r="544" spans="1:6">
      <c r="A544" s="4" t="s">
        <v>12</v>
      </c>
      <c r="B544" s="3" t="s">
        <v>561</v>
      </c>
      <c r="C544" s="3" t="s">
        <v>5</v>
      </c>
      <c r="D544" s="6">
        <v>44958</v>
      </c>
      <c r="E544" s="6">
        <v>45688</v>
      </c>
      <c r="F544" s="3"/>
    </row>
    <row r="545" spans="1:6">
      <c r="A545" s="4" t="s">
        <v>12</v>
      </c>
      <c r="B545" s="3" t="s">
        <v>562</v>
      </c>
      <c r="C545" s="3" t="s">
        <v>5</v>
      </c>
      <c r="D545" s="6">
        <v>43497</v>
      </c>
      <c r="E545" s="6">
        <v>45688</v>
      </c>
      <c r="F545" s="3"/>
    </row>
    <row r="546" spans="1:6">
      <c r="A546" s="4" t="s">
        <v>12</v>
      </c>
      <c r="B546" s="3" t="s">
        <v>563</v>
      </c>
      <c r="C546" s="3" t="s">
        <v>5</v>
      </c>
      <c r="D546" s="6">
        <v>45047</v>
      </c>
      <c r="E546" s="6">
        <v>47238</v>
      </c>
      <c r="F546" s="3"/>
    </row>
    <row r="547" spans="1:6">
      <c r="A547" s="4" t="s">
        <v>12</v>
      </c>
      <c r="B547" s="3" t="s">
        <v>564</v>
      </c>
      <c r="C547" s="3" t="s">
        <v>5</v>
      </c>
      <c r="D547" s="6">
        <v>43282</v>
      </c>
      <c r="E547" s="6">
        <v>45473</v>
      </c>
      <c r="F547" s="3"/>
    </row>
    <row r="548" spans="1:6">
      <c r="A548" s="4" t="s">
        <v>12</v>
      </c>
      <c r="B548" s="3" t="s">
        <v>565</v>
      </c>
      <c r="C548" s="3" t="s">
        <v>5</v>
      </c>
      <c r="D548" s="6">
        <v>43617</v>
      </c>
      <c r="E548" s="6">
        <v>45808</v>
      </c>
      <c r="F548" s="3"/>
    </row>
    <row r="549" spans="1:6">
      <c r="A549" s="4" t="s">
        <v>12</v>
      </c>
      <c r="B549" s="3" t="s">
        <v>566</v>
      </c>
      <c r="C549" s="3" t="s">
        <v>5</v>
      </c>
      <c r="D549" s="6">
        <v>43344</v>
      </c>
      <c r="E549" s="6">
        <v>45535</v>
      </c>
      <c r="F549" s="3"/>
    </row>
    <row r="550" spans="1:6">
      <c r="A550" s="4" t="s">
        <v>12</v>
      </c>
      <c r="B550" s="3" t="s">
        <v>567</v>
      </c>
      <c r="C550" s="3" t="s">
        <v>5</v>
      </c>
      <c r="D550" s="6">
        <v>43647</v>
      </c>
      <c r="E550" s="6">
        <v>45838</v>
      </c>
      <c r="F550" s="3"/>
    </row>
    <row r="551" spans="1:6">
      <c r="A551" s="4" t="s">
        <v>12</v>
      </c>
      <c r="B551" s="3" t="s">
        <v>568</v>
      </c>
      <c r="C551" s="3" t="s">
        <v>5</v>
      </c>
      <c r="D551" s="6">
        <v>44958</v>
      </c>
      <c r="E551" s="6">
        <v>45688</v>
      </c>
      <c r="F551" s="3"/>
    </row>
    <row r="552" spans="1:6">
      <c r="A552" s="4" t="s">
        <v>12</v>
      </c>
      <c r="B552" s="3" t="s">
        <v>569</v>
      </c>
      <c r="C552" s="3" t="s">
        <v>5</v>
      </c>
      <c r="D552" s="6">
        <v>43405</v>
      </c>
      <c r="E552" s="6">
        <v>45596</v>
      </c>
      <c r="F552" s="3"/>
    </row>
    <row r="553" spans="1:6">
      <c r="A553" s="4" t="s">
        <v>12</v>
      </c>
      <c r="B553" s="3" t="s">
        <v>570</v>
      </c>
      <c r="C553" s="3" t="s">
        <v>5</v>
      </c>
      <c r="D553" s="6">
        <v>43405</v>
      </c>
      <c r="E553" s="6">
        <v>45596</v>
      </c>
      <c r="F553" s="3"/>
    </row>
    <row r="554" spans="1:6">
      <c r="A554" s="4" t="s">
        <v>12</v>
      </c>
      <c r="B554" s="3" t="s">
        <v>571</v>
      </c>
      <c r="C554" s="3" t="s">
        <v>5</v>
      </c>
      <c r="D554" s="6">
        <v>43831</v>
      </c>
      <c r="E554" s="6">
        <v>46022</v>
      </c>
      <c r="F554" s="3"/>
    </row>
    <row r="555" spans="1:6">
      <c r="A555" s="4" t="s">
        <v>12</v>
      </c>
      <c r="B555" s="3" t="s">
        <v>585</v>
      </c>
      <c r="C555" s="3" t="s">
        <v>6</v>
      </c>
      <c r="D555" s="6">
        <v>43525</v>
      </c>
      <c r="E555" s="6" t="s">
        <v>19</v>
      </c>
      <c r="F555" s="3" t="s">
        <v>584</v>
      </c>
    </row>
    <row r="556" spans="1:6">
      <c r="A556" s="4" t="s">
        <v>13</v>
      </c>
      <c r="B556" s="3" t="s">
        <v>572</v>
      </c>
      <c r="C556" s="3" t="s">
        <v>5</v>
      </c>
      <c r="D556" s="6">
        <v>44805</v>
      </c>
      <c r="E556" s="3" t="s">
        <v>19</v>
      </c>
      <c r="F556" s="3"/>
    </row>
    <row r="557" spans="1:6">
      <c r="A557" s="4" t="s">
        <v>13</v>
      </c>
      <c r="B557" s="3" t="s">
        <v>573</v>
      </c>
      <c r="C557" s="3" t="s">
        <v>5</v>
      </c>
      <c r="D557" s="6">
        <v>44713</v>
      </c>
      <c r="E557" s="3" t="s">
        <v>19</v>
      </c>
      <c r="F557" s="3"/>
    </row>
    <row r="558" spans="1:6">
      <c r="A558" s="4" t="s">
        <v>13</v>
      </c>
      <c r="B558" s="3" t="s">
        <v>574</v>
      </c>
      <c r="C558" s="3" t="s">
        <v>8</v>
      </c>
      <c r="D558" s="6">
        <v>44816</v>
      </c>
      <c r="E558" s="6">
        <v>45546</v>
      </c>
      <c r="F558" s="3"/>
    </row>
    <row r="559" spans="1:6">
      <c r="A559" s="4" t="s">
        <v>13</v>
      </c>
      <c r="B559" s="3" t="s">
        <v>575</v>
      </c>
      <c r="C559" s="3" t="s">
        <v>6</v>
      </c>
      <c r="D559" s="6">
        <v>43922</v>
      </c>
      <c r="E559" s="3" t="s">
        <v>19</v>
      </c>
      <c r="F559" s="3"/>
    </row>
    <row r="560" spans="1:6">
      <c r="A560" s="4" t="s">
        <v>13</v>
      </c>
      <c r="B560" s="3" t="s">
        <v>576</v>
      </c>
      <c r="C560" s="3" t="s">
        <v>8</v>
      </c>
      <c r="D560" s="6">
        <v>45243</v>
      </c>
      <c r="E560" s="6">
        <v>45910</v>
      </c>
      <c r="F560" s="3"/>
    </row>
    <row r="562" spans="1:1">
      <c r="A562" s="1" t="s">
        <v>589</v>
      </c>
    </row>
  </sheetData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5"/>
  <sheetViews>
    <sheetView showGridLines="0" zoomScaleNormal="100" workbookViewId="0">
      <selection activeCell="A6" sqref="A6"/>
    </sheetView>
  </sheetViews>
  <sheetFormatPr defaultColWidth="9" defaultRowHeight="12.75"/>
  <cols>
    <col min="1" max="1" width="11.5703125" style="95" customWidth="1"/>
    <col min="2" max="2" width="13.85546875" style="52" bestFit="1" customWidth="1"/>
    <col min="3" max="3" width="67.140625" style="52" customWidth="1"/>
    <col min="4" max="4" width="17.140625" style="52" customWidth="1"/>
    <col min="5" max="5" width="27.28515625" style="52" customWidth="1"/>
    <col min="6" max="6" width="14.85546875" style="52" customWidth="1"/>
    <col min="7" max="7" width="22.85546875" style="52" customWidth="1"/>
    <col min="8" max="8" width="30.5703125" style="52" customWidth="1"/>
    <col min="9" max="9" width="39.28515625" style="52" customWidth="1"/>
    <col min="10" max="10" width="25.85546875" style="52" customWidth="1"/>
    <col min="11" max="11" width="21.5703125" style="52" bestFit="1" customWidth="1"/>
    <col min="12" max="12" width="26" style="52" bestFit="1" customWidth="1"/>
    <col min="13" max="15" width="26" style="52" customWidth="1"/>
    <col min="16" max="16" width="11.140625" style="52" customWidth="1"/>
    <col min="17" max="17" width="16.28515625" style="52" customWidth="1"/>
    <col min="18" max="18" width="11.140625" style="52" customWidth="1"/>
    <col min="19" max="19" width="21.5703125" style="52" customWidth="1"/>
    <col min="20" max="20" width="22.140625" style="52" customWidth="1"/>
    <col min="21" max="21" width="28.85546875" style="52" customWidth="1"/>
    <col min="22" max="22" width="16.140625" style="52" customWidth="1"/>
    <col min="23" max="24" width="17.85546875" style="52" customWidth="1"/>
    <col min="25" max="16384" width="9" style="52"/>
  </cols>
  <sheetData>
    <row r="1" spans="1:18" s="46" customFormat="1" ht="13.35" customHeight="1">
      <c r="B1" s="47"/>
      <c r="C1" s="48"/>
      <c r="D1" s="156"/>
      <c r="E1" s="156"/>
      <c r="F1" s="156"/>
      <c r="G1" s="156"/>
      <c r="H1" s="49"/>
      <c r="I1" s="49"/>
      <c r="J1" s="49"/>
      <c r="K1" s="49"/>
    </row>
    <row r="2" spans="1:18" ht="20.100000000000001" customHeight="1">
      <c r="A2" s="50"/>
      <c r="B2" s="157" t="s">
        <v>610</v>
      </c>
      <c r="C2" s="158"/>
      <c r="D2" s="161" t="s">
        <v>611</v>
      </c>
      <c r="E2" s="161"/>
      <c r="F2" s="161"/>
      <c r="G2" s="161"/>
      <c r="H2" s="51"/>
      <c r="I2" s="51"/>
      <c r="J2" s="51"/>
      <c r="K2" s="51"/>
    </row>
    <row r="3" spans="1:18" ht="20.100000000000001" customHeight="1">
      <c r="A3" s="50"/>
      <c r="B3" s="159"/>
      <c r="C3" s="160"/>
      <c r="D3" s="162" t="s">
        <v>612</v>
      </c>
      <c r="E3" s="162"/>
      <c r="F3" s="162"/>
      <c r="G3" s="162"/>
      <c r="H3" s="54"/>
      <c r="I3" s="54"/>
      <c r="J3" s="54"/>
      <c r="K3" s="54"/>
      <c r="L3" s="151" t="s">
        <v>613</v>
      </c>
      <c r="M3" s="152"/>
      <c r="N3" s="152"/>
      <c r="O3" s="152"/>
      <c r="P3" s="55"/>
      <c r="Q3" s="55"/>
      <c r="R3" s="55"/>
    </row>
    <row r="4" spans="1:18" ht="38.25">
      <c r="A4" s="53" t="s">
        <v>0</v>
      </c>
      <c r="B4" s="56" t="s">
        <v>614</v>
      </c>
      <c r="C4" s="56" t="s">
        <v>615</v>
      </c>
      <c r="D4" s="57" t="s">
        <v>616</v>
      </c>
      <c r="E4" s="57" t="s">
        <v>617</v>
      </c>
      <c r="F4" s="57" t="s">
        <v>618</v>
      </c>
      <c r="G4" s="57" t="s">
        <v>619</v>
      </c>
      <c r="H4" s="57" t="s">
        <v>620</v>
      </c>
      <c r="I4" s="57" t="s">
        <v>621</v>
      </c>
      <c r="J4" s="57" t="s">
        <v>622</v>
      </c>
      <c r="K4" s="57" t="s">
        <v>623</v>
      </c>
      <c r="L4" s="58" t="s">
        <v>624</v>
      </c>
      <c r="M4" s="58" t="s">
        <v>625</v>
      </c>
      <c r="N4" s="58" t="s">
        <v>626</v>
      </c>
      <c r="O4" s="58" t="s">
        <v>627</v>
      </c>
    </row>
    <row r="5" spans="1:18" ht="23.45" customHeight="1">
      <c r="A5" s="59" t="s">
        <v>20</v>
      </c>
      <c r="B5" s="60" t="s">
        <v>628</v>
      </c>
      <c r="C5" s="60" t="s">
        <v>629</v>
      </c>
      <c r="D5" s="54" t="s">
        <v>630</v>
      </c>
      <c r="E5" s="54" t="s">
        <v>631</v>
      </c>
      <c r="F5" s="61">
        <v>0</v>
      </c>
      <c r="G5" s="61">
        <v>265800</v>
      </c>
      <c r="H5" s="62">
        <f>SUM(Tabela13[[#This Row],[Montante atribuído à NOVA]:[Montante Perímetro Externo
(Uninova/NOVA.id)]])</f>
        <v>265800</v>
      </c>
      <c r="I5" s="63" t="s">
        <v>632</v>
      </c>
      <c r="J5" s="63" t="s">
        <v>633</v>
      </c>
      <c r="K5" s="64">
        <v>7</v>
      </c>
      <c r="L5" s="65">
        <v>210800</v>
      </c>
      <c r="M5" s="65">
        <v>55000</v>
      </c>
      <c r="N5" s="65">
        <v>0</v>
      </c>
      <c r="O5" s="65">
        <f>SUM(Tabela13[[#This Row],[Financiamento base da UI]:[Financiamento especial 2020 da UI]])</f>
        <v>265800</v>
      </c>
    </row>
    <row r="6" spans="1:18" ht="23.45" customHeight="1">
      <c r="A6" s="59" t="s">
        <v>20</v>
      </c>
      <c r="B6" s="60" t="s">
        <v>634</v>
      </c>
      <c r="C6" s="60" t="s">
        <v>635</v>
      </c>
      <c r="D6" s="54" t="s">
        <v>636</v>
      </c>
      <c r="E6" s="54" t="s">
        <v>638</v>
      </c>
      <c r="F6" s="61">
        <v>0</v>
      </c>
      <c r="G6" s="61">
        <v>712796.55</v>
      </c>
      <c r="H6" s="62">
        <f>SUM(Tabela13[[#This Row],[Montante atribuído à NOVA]:[Montante Perímetro Externo
(Uninova/NOVA.id)]])</f>
        <v>712796.55</v>
      </c>
      <c r="I6" s="63" t="s">
        <v>632</v>
      </c>
      <c r="J6" s="63" t="s">
        <v>633</v>
      </c>
      <c r="K6" s="64">
        <v>29</v>
      </c>
      <c r="L6" s="65">
        <v>482300</v>
      </c>
      <c r="M6" s="65">
        <v>261000</v>
      </c>
      <c r="N6" s="65">
        <v>0</v>
      </c>
      <c r="O6" s="65">
        <f>SUM(Tabela13[[#This Row],[Financiamento base da UI]:[Financiamento especial 2020 da UI]])</f>
        <v>743300</v>
      </c>
    </row>
    <row r="7" spans="1:18" ht="23.45" customHeight="1">
      <c r="A7" s="59" t="s">
        <v>20</v>
      </c>
      <c r="B7" s="60" t="s">
        <v>639</v>
      </c>
      <c r="C7" s="60" t="s">
        <v>640</v>
      </c>
      <c r="D7" s="54" t="s">
        <v>636</v>
      </c>
      <c r="E7" s="54" t="s">
        <v>631</v>
      </c>
      <c r="F7" s="61">
        <v>0</v>
      </c>
      <c r="G7" s="61">
        <v>530300</v>
      </c>
      <c r="H7" s="62">
        <f>SUM(Tabela13[[#This Row],[Montante atribuído à NOVA]:[Montante Perímetro Externo
(Uninova/NOVA.id)]])</f>
        <v>530300</v>
      </c>
      <c r="I7" s="66" t="s">
        <v>641</v>
      </c>
      <c r="J7" s="63" t="s">
        <v>633</v>
      </c>
      <c r="K7" s="64">
        <v>16</v>
      </c>
      <c r="L7" s="65">
        <v>655200</v>
      </c>
      <c r="M7" s="65">
        <v>570000</v>
      </c>
      <c r="N7" s="65">
        <v>0</v>
      </c>
      <c r="O7" s="65">
        <f>SUM(Tabela13[[#This Row],[Financiamento base da UI]:[Financiamento especial 2020 da UI]])</f>
        <v>1225200</v>
      </c>
    </row>
    <row r="8" spans="1:18" ht="23.45" customHeight="1">
      <c r="A8" s="59" t="s">
        <v>20</v>
      </c>
      <c r="B8" s="60" t="s">
        <v>642</v>
      </c>
      <c r="C8" s="60" t="s">
        <v>643</v>
      </c>
      <c r="D8" s="54" t="s">
        <v>644</v>
      </c>
      <c r="E8" s="54" t="s">
        <v>638</v>
      </c>
      <c r="F8" s="61">
        <v>0</v>
      </c>
      <c r="G8" s="61">
        <v>1899000</v>
      </c>
      <c r="H8" s="62">
        <f>SUM(Tabela13[[#This Row],[Montante atribuído à NOVA]:[Montante Perímetro Externo
(Uninova/NOVA.id)]])</f>
        <v>1899000</v>
      </c>
      <c r="I8" s="63" t="s">
        <v>632</v>
      </c>
      <c r="J8" s="63" t="s">
        <v>633</v>
      </c>
      <c r="K8" s="64">
        <v>71</v>
      </c>
      <c r="L8" s="65">
        <v>1170000</v>
      </c>
      <c r="M8" s="65">
        <v>729000</v>
      </c>
      <c r="N8" s="65">
        <v>0</v>
      </c>
      <c r="O8" s="65">
        <f>SUM(Tabela13[[#This Row],[Financiamento base da UI]:[Financiamento especial 2020 da UI]])</f>
        <v>1899000</v>
      </c>
    </row>
    <row r="9" spans="1:18" ht="23.45" customHeight="1">
      <c r="A9" s="59" t="s">
        <v>20</v>
      </c>
      <c r="B9" s="60" t="s">
        <v>645</v>
      </c>
      <c r="C9" s="60" t="s">
        <v>646</v>
      </c>
      <c r="D9" s="54" t="s">
        <v>636</v>
      </c>
      <c r="E9" s="54" t="s">
        <v>638</v>
      </c>
      <c r="F9" s="61">
        <v>0</v>
      </c>
      <c r="G9" s="62">
        <v>988308</v>
      </c>
      <c r="H9" s="62">
        <f>SUM(Tabela13[[#This Row],[Montante atribuído à NOVA]:[Montante Perímetro Externo
(Uninova/NOVA.id)]])</f>
        <v>988308</v>
      </c>
      <c r="I9" s="63" t="s">
        <v>632</v>
      </c>
      <c r="J9" s="63" t="s">
        <v>633</v>
      </c>
      <c r="K9" s="64">
        <v>34</v>
      </c>
      <c r="L9" s="65">
        <v>700700</v>
      </c>
      <c r="M9" s="65">
        <v>295000</v>
      </c>
      <c r="N9" s="65">
        <v>0</v>
      </c>
      <c r="O9" s="65">
        <f>SUM(Tabela13[[#This Row],[Financiamento base da UI]:[Financiamento especial 2020 da UI]])</f>
        <v>995700</v>
      </c>
      <c r="P9" s="67"/>
    </row>
    <row r="10" spans="1:18" ht="23.45" customHeight="1">
      <c r="A10" s="59" t="s">
        <v>20</v>
      </c>
      <c r="B10" s="60" t="s">
        <v>647</v>
      </c>
      <c r="C10" s="60" t="s">
        <v>648</v>
      </c>
      <c r="D10" s="54" t="s">
        <v>644</v>
      </c>
      <c r="E10" s="54" t="s">
        <v>631</v>
      </c>
      <c r="F10" s="61">
        <v>0</v>
      </c>
      <c r="G10" s="62">
        <v>565000</v>
      </c>
      <c r="H10" s="62">
        <f>SUM(Tabela13[[#This Row],[Montante atribuído à NOVA]:[Montante Perímetro Externo
(Uninova/NOVA.id)]])</f>
        <v>565000</v>
      </c>
      <c r="I10" s="63" t="s">
        <v>649</v>
      </c>
      <c r="J10" s="63" t="s">
        <v>632</v>
      </c>
      <c r="K10" s="64">
        <v>22</v>
      </c>
      <c r="L10" s="65">
        <v>1035000</v>
      </c>
      <c r="M10" s="65">
        <v>600000</v>
      </c>
      <c r="N10" s="65">
        <v>0</v>
      </c>
      <c r="O10" s="65">
        <f>SUM(Tabela13[[#This Row],[Financiamento base da UI]:[Financiamento especial 2020 da UI]])</f>
        <v>1635000</v>
      </c>
    </row>
    <row r="11" spans="1:18" ht="23.45" customHeight="1">
      <c r="A11" s="59" t="s">
        <v>20</v>
      </c>
      <c r="B11" s="60" t="s">
        <v>650</v>
      </c>
      <c r="C11" s="60" t="s">
        <v>651</v>
      </c>
      <c r="D11" s="54" t="s">
        <v>636</v>
      </c>
      <c r="E11" s="54" t="s">
        <v>653</v>
      </c>
      <c r="F11" s="61">
        <v>551425.85</v>
      </c>
      <c r="G11" s="61">
        <f>Tabela13[[#This Row],[TOTAL NOVA
(NOVA+Uninova+NOVA.id)]]-Tabela13[[#This Row],[Montante atribuído à NOVA]]</f>
        <v>1390205.8399999999</v>
      </c>
      <c r="H11" s="62">
        <v>1941631.69</v>
      </c>
      <c r="I11" s="63" t="s">
        <v>654</v>
      </c>
      <c r="J11" s="63" t="s">
        <v>633</v>
      </c>
      <c r="K11" s="64">
        <v>59</v>
      </c>
      <c r="L11" s="65">
        <v>1687140</v>
      </c>
      <c r="M11" s="65">
        <v>905000</v>
      </c>
      <c r="N11" s="65">
        <v>1141709.3999999999</v>
      </c>
      <c r="O11" s="65">
        <f>SUM(Tabela13[[#This Row],[Financiamento base da UI]:[Financiamento especial 2020 da UI]])</f>
        <v>3733849.4</v>
      </c>
    </row>
    <row r="12" spans="1:18" ht="23.45" customHeight="1">
      <c r="A12" s="59" t="s">
        <v>20</v>
      </c>
      <c r="B12" s="60" t="s">
        <v>655</v>
      </c>
      <c r="C12" s="60" t="s">
        <v>656</v>
      </c>
      <c r="D12" s="54" t="s">
        <v>636</v>
      </c>
      <c r="E12" s="54" t="s">
        <v>653</v>
      </c>
      <c r="F12" s="61">
        <v>613723</v>
      </c>
      <c r="G12" s="61">
        <f>Tabela13[[#This Row],[TOTAL NOVA
(NOVA+Uninova+NOVA.id)]]-Tabela13[[#This Row],[Montante atribuído à NOVA]]</f>
        <v>2068762.12</v>
      </c>
      <c r="H12" s="62">
        <v>2682485.12</v>
      </c>
      <c r="I12" s="63" t="s">
        <v>657</v>
      </c>
      <c r="J12" s="63" t="s">
        <v>658</v>
      </c>
      <c r="K12" s="64">
        <v>82</v>
      </c>
      <c r="L12" s="65">
        <v>5651100</v>
      </c>
      <c r="M12" s="65">
        <v>2225000</v>
      </c>
      <c r="N12" s="65">
        <v>629775</v>
      </c>
      <c r="O12" s="65">
        <f>SUM(Tabela13[[#This Row],[Financiamento base da UI]:[Financiamento especial 2020 da UI]])</f>
        <v>8505875</v>
      </c>
    </row>
    <row r="13" spans="1:18" ht="23.45" customHeight="1">
      <c r="A13" s="59" t="s">
        <v>20</v>
      </c>
      <c r="B13" s="60" t="s">
        <v>659</v>
      </c>
      <c r="C13" s="60" t="s">
        <v>660</v>
      </c>
      <c r="D13" s="54" t="s">
        <v>644</v>
      </c>
      <c r="E13" s="54" t="s">
        <v>638</v>
      </c>
      <c r="F13" s="61">
        <v>0</v>
      </c>
      <c r="G13" s="61">
        <v>469039.3</v>
      </c>
      <c r="H13" s="62">
        <v>469039.3</v>
      </c>
      <c r="I13" s="63" t="s">
        <v>661</v>
      </c>
      <c r="J13" s="63" t="s">
        <v>632</v>
      </c>
      <c r="K13" s="64">
        <v>38</v>
      </c>
      <c r="L13" s="65">
        <v>645000</v>
      </c>
      <c r="M13" s="65">
        <v>233000</v>
      </c>
      <c r="N13" s="65">
        <v>60078.6</v>
      </c>
      <c r="O13" s="65">
        <f>SUM(Tabela13[[#This Row],[Financiamento base da UI]:[Financiamento especial 2020 da UI]])</f>
        <v>938078.6</v>
      </c>
    </row>
    <row r="14" spans="1:18" ht="23.45" customHeight="1">
      <c r="A14" s="59" t="s">
        <v>20</v>
      </c>
      <c r="B14" s="60" t="s">
        <v>662</v>
      </c>
      <c r="C14" s="60" t="s">
        <v>663</v>
      </c>
      <c r="D14" s="54" t="s">
        <v>636</v>
      </c>
      <c r="E14" s="54" t="s">
        <v>638</v>
      </c>
      <c r="F14" s="61">
        <v>0</v>
      </c>
      <c r="G14" s="61">
        <v>500358.14</v>
      </c>
      <c r="H14" s="62">
        <v>500358.14</v>
      </c>
      <c r="I14" s="63" t="s">
        <v>665</v>
      </c>
      <c r="J14" s="63" t="s">
        <v>632</v>
      </c>
      <c r="K14" s="64">
        <v>16</v>
      </c>
      <c r="L14" s="65">
        <v>3485300</v>
      </c>
      <c r="M14" s="65">
        <v>1105000</v>
      </c>
      <c r="N14" s="65">
        <v>0</v>
      </c>
      <c r="O14" s="65">
        <f>SUM(Tabela13[[#This Row],[Financiamento base da UI]:[Financiamento especial 2020 da UI]])</f>
        <v>4590300</v>
      </c>
    </row>
    <row r="15" spans="1:18" ht="23.45" customHeight="1">
      <c r="A15" s="59" t="s">
        <v>20</v>
      </c>
      <c r="B15" s="60" t="s">
        <v>666</v>
      </c>
      <c r="C15" s="60" t="s">
        <v>667</v>
      </c>
      <c r="D15" s="54" t="s">
        <v>644</v>
      </c>
      <c r="E15" s="54" t="s">
        <v>631</v>
      </c>
      <c r="F15" s="61">
        <v>0</v>
      </c>
      <c r="G15" s="61">
        <v>192147.45</v>
      </c>
      <c r="H15" s="62">
        <v>192147.45</v>
      </c>
      <c r="I15" s="63" t="s">
        <v>668</v>
      </c>
      <c r="J15" s="63" t="s">
        <v>632</v>
      </c>
      <c r="K15" s="64">
        <v>5</v>
      </c>
      <c r="L15" s="65">
        <v>352500</v>
      </c>
      <c r="M15" s="65">
        <v>224000</v>
      </c>
      <c r="N15" s="65">
        <v>0</v>
      </c>
      <c r="O15" s="65">
        <f>SUM(Tabela13[[#This Row],[Financiamento base da UI]:[Financiamento especial 2020 da UI]])</f>
        <v>576500</v>
      </c>
    </row>
    <row r="16" spans="1:18" ht="23.45" customHeight="1">
      <c r="A16" s="59" t="s">
        <v>20</v>
      </c>
      <c r="B16" s="60" t="s">
        <v>669</v>
      </c>
      <c r="C16" s="60" t="s">
        <v>670</v>
      </c>
      <c r="D16" s="54" t="s">
        <v>636</v>
      </c>
      <c r="E16" s="54" t="s">
        <v>638</v>
      </c>
      <c r="F16" s="61">
        <v>0</v>
      </c>
      <c r="G16" s="61">
        <v>1576794.84</v>
      </c>
      <c r="H16" s="62">
        <v>1576794.84</v>
      </c>
      <c r="I16" s="63" t="s">
        <v>632</v>
      </c>
      <c r="J16" s="63" t="s">
        <v>633</v>
      </c>
      <c r="K16" s="64">
        <v>41</v>
      </c>
      <c r="L16" s="65">
        <v>991900</v>
      </c>
      <c r="M16" s="65">
        <v>697000</v>
      </c>
      <c r="N16" s="65">
        <v>0</v>
      </c>
      <c r="O16" s="65">
        <f>SUM(Tabela13[[#This Row],[Financiamento base da UI]:[Financiamento especial 2020 da UI]])</f>
        <v>1688900</v>
      </c>
    </row>
    <row r="17" spans="1:21" ht="23.45" customHeight="1">
      <c r="A17" s="59" t="s">
        <v>20</v>
      </c>
      <c r="B17" s="60" t="s">
        <v>671</v>
      </c>
      <c r="C17" s="60" t="s">
        <v>672</v>
      </c>
      <c r="D17" s="54" t="s">
        <v>636</v>
      </c>
      <c r="E17" s="54" t="s">
        <v>653</v>
      </c>
      <c r="F17" s="61">
        <v>918505</v>
      </c>
      <c r="G17" s="61">
        <f>Tabela13[[#This Row],[TOTAL NOVA
(NOVA+Uninova+NOVA.id)]]-Tabela13[[#This Row],[Montante atribuído à NOVA]]</f>
        <v>975732.60000000009</v>
      </c>
      <c r="H17" s="62">
        <v>1894237.6</v>
      </c>
      <c r="I17" s="63" t="s">
        <v>674</v>
      </c>
      <c r="J17" s="63" t="s">
        <v>632</v>
      </c>
      <c r="K17" s="64">
        <v>67</v>
      </c>
      <c r="L17" s="65">
        <v>2265900</v>
      </c>
      <c r="M17" s="65">
        <v>972000</v>
      </c>
      <c r="N17" s="65">
        <v>203220</v>
      </c>
      <c r="O17" s="65">
        <f>SUM(Tabela13[[#This Row],[Financiamento base da UI]:[Financiamento especial 2020 da UI]])</f>
        <v>3441120</v>
      </c>
    </row>
    <row r="18" spans="1:21" ht="23.45" customHeight="1">
      <c r="A18" s="59" t="s">
        <v>20</v>
      </c>
      <c r="B18" s="60" t="s">
        <v>675</v>
      </c>
      <c r="C18" s="60" t="s">
        <v>676</v>
      </c>
      <c r="D18" s="54" t="s">
        <v>636</v>
      </c>
      <c r="E18" s="54" t="s">
        <v>638</v>
      </c>
      <c r="F18" s="61">
        <v>0</v>
      </c>
      <c r="G18" s="61">
        <v>1039840</v>
      </c>
      <c r="H18" s="62">
        <v>1039840</v>
      </c>
      <c r="I18" s="63" t="s">
        <v>632</v>
      </c>
      <c r="J18" s="63" t="s">
        <v>633</v>
      </c>
      <c r="K18" s="64">
        <v>37</v>
      </c>
      <c r="L18" s="65">
        <v>749840</v>
      </c>
      <c r="M18" s="65">
        <v>290000</v>
      </c>
      <c r="N18" s="65">
        <v>0</v>
      </c>
      <c r="O18" s="65">
        <f>SUM(Tabela13[[#This Row],[Financiamento base da UI]:[Financiamento especial 2020 da UI]])</f>
        <v>1039840</v>
      </c>
    </row>
    <row r="19" spans="1:21" ht="23.45" customHeight="1">
      <c r="A19" s="59" t="s">
        <v>20</v>
      </c>
      <c r="B19" s="60" t="s">
        <v>678</v>
      </c>
      <c r="C19" s="60" t="s">
        <v>679</v>
      </c>
      <c r="D19" s="54" t="s">
        <v>636</v>
      </c>
      <c r="E19" s="54" t="s">
        <v>638</v>
      </c>
      <c r="F19" s="61">
        <v>0</v>
      </c>
      <c r="G19" s="61">
        <v>559599.88</v>
      </c>
      <c r="H19" s="62">
        <v>559599.88</v>
      </c>
      <c r="I19" s="63" t="s">
        <v>680</v>
      </c>
      <c r="J19" s="63" t="s">
        <v>633</v>
      </c>
      <c r="K19" s="64">
        <v>11</v>
      </c>
      <c r="L19" s="65">
        <v>331240</v>
      </c>
      <c r="M19" s="65">
        <v>352000</v>
      </c>
      <c r="N19" s="65">
        <v>0</v>
      </c>
      <c r="O19" s="65">
        <f>SUM(Tabela13[[#This Row],[Financiamento base da UI]:[Financiamento especial 2020 da UI]])</f>
        <v>683240</v>
      </c>
    </row>
    <row r="20" spans="1:21" ht="23.45" customHeight="1">
      <c r="A20" s="59" t="s">
        <v>7</v>
      </c>
      <c r="B20" s="60" t="s">
        <v>681</v>
      </c>
      <c r="C20" s="60" t="s">
        <v>682</v>
      </c>
      <c r="D20" s="54" t="s">
        <v>636</v>
      </c>
      <c r="E20" s="54" t="s">
        <v>653</v>
      </c>
      <c r="F20" s="61">
        <v>1444117</v>
      </c>
      <c r="G20" s="61" t="s">
        <v>683</v>
      </c>
      <c r="H20" s="62">
        <f>Tabela13[[#This Row],[Montante atribuído à NOVA]]</f>
        <v>1444117</v>
      </c>
      <c r="I20" s="63" t="s">
        <v>684</v>
      </c>
      <c r="J20" s="63" t="s">
        <v>633</v>
      </c>
      <c r="K20" s="64">
        <v>64</v>
      </c>
      <c r="L20" s="65">
        <v>1255800</v>
      </c>
      <c r="M20" s="65">
        <v>352000</v>
      </c>
      <c r="N20" s="65">
        <v>38025</v>
      </c>
      <c r="O20" s="68">
        <f>SUM(Tabela13[[#This Row],[Financiamento base da UI]:[Financiamento especial 2020 da UI]])</f>
        <v>1645825</v>
      </c>
    </row>
    <row r="21" spans="1:21" ht="23.45" customHeight="1">
      <c r="A21" s="59" t="s">
        <v>7</v>
      </c>
      <c r="B21" s="60" t="s">
        <v>685</v>
      </c>
      <c r="C21" s="60" t="s">
        <v>686</v>
      </c>
      <c r="D21" s="54" t="s">
        <v>636</v>
      </c>
      <c r="E21" s="54" t="s">
        <v>653</v>
      </c>
      <c r="F21" s="61">
        <v>950801.56</v>
      </c>
      <c r="G21" s="61" t="s">
        <v>683</v>
      </c>
      <c r="H21" s="62">
        <f>Tabela13[[#This Row],[Montante atribuído à NOVA]]</f>
        <v>950801.56</v>
      </c>
      <c r="I21" s="63" t="s">
        <v>674</v>
      </c>
      <c r="J21" s="63" t="s">
        <v>633</v>
      </c>
      <c r="K21" s="64">
        <v>39</v>
      </c>
      <c r="L21" s="65">
        <v>798980</v>
      </c>
      <c r="M21" s="65">
        <v>375000</v>
      </c>
      <c r="N21" s="65">
        <v>0</v>
      </c>
      <c r="O21" s="68">
        <f>SUM(Tabela13[[#This Row],[Financiamento base da UI]:[Financiamento especial 2020 da UI]])</f>
        <v>1173980</v>
      </c>
    </row>
    <row r="22" spans="1:21" ht="23.45" customHeight="1">
      <c r="A22" s="59" t="s">
        <v>7</v>
      </c>
      <c r="B22" s="60" t="s">
        <v>687</v>
      </c>
      <c r="C22" s="60" t="s">
        <v>688</v>
      </c>
      <c r="D22" s="54" t="s">
        <v>644</v>
      </c>
      <c r="E22" s="54" t="s">
        <v>653</v>
      </c>
      <c r="F22" s="61">
        <v>1849296.82</v>
      </c>
      <c r="G22" s="61" t="s">
        <v>683</v>
      </c>
      <c r="H22" s="62">
        <f>Tabela13[[#This Row],[Montante atribuído à NOVA]]</f>
        <v>1849296.82</v>
      </c>
      <c r="I22" s="63" t="s">
        <v>632</v>
      </c>
      <c r="J22" s="63" t="s">
        <v>633</v>
      </c>
      <c r="K22" s="64">
        <v>92</v>
      </c>
      <c r="L22" s="65">
        <v>1792500</v>
      </c>
      <c r="M22" s="65">
        <v>315000</v>
      </c>
      <c r="N22" s="65">
        <v>195991.2</v>
      </c>
      <c r="O22" s="68">
        <f>SUM(Tabela13[[#This Row],[Financiamento base da UI]:[Financiamento especial 2020 da UI]])</f>
        <v>2303491.2000000002</v>
      </c>
    </row>
    <row r="23" spans="1:21" ht="23.45" customHeight="1">
      <c r="A23" s="59" t="s">
        <v>7</v>
      </c>
      <c r="B23" s="60" t="s">
        <v>689</v>
      </c>
      <c r="C23" s="60" t="s">
        <v>690</v>
      </c>
      <c r="D23" s="54" t="s">
        <v>630</v>
      </c>
      <c r="E23" s="54" t="s">
        <v>653</v>
      </c>
      <c r="F23" s="61">
        <v>1593720</v>
      </c>
      <c r="G23" s="61" t="s">
        <v>683</v>
      </c>
      <c r="H23" s="62">
        <f>Tabela13[[#This Row],[Montante atribuído à NOVA]]</f>
        <v>1593720</v>
      </c>
      <c r="I23" s="63" t="s">
        <v>691</v>
      </c>
      <c r="J23" s="63" t="s">
        <v>633</v>
      </c>
      <c r="K23" s="64">
        <v>90</v>
      </c>
      <c r="L23" s="65">
        <v>1612000</v>
      </c>
      <c r="M23" s="65">
        <v>288000</v>
      </c>
      <c r="N23" s="65">
        <v>0</v>
      </c>
      <c r="O23" s="68">
        <f>SUM(Tabela13[[#This Row],[Financiamento base da UI]:[Financiamento especial 2020 da UI]])</f>
        <v>1900000</v>
      </c>
    </row>
    <row r="24" spans="1:21" ht="23.45" customHeight="1">
      <c r="A24" s="59" t="s">
        <v>7</v>
      </c>
      <c r="B24" s="60" t="s">
        <v>692</v>
      </c>
      <c r="C24" s="60" t="s">
        <v>693</v>
      </c>
      <c r="D24" s="54" t="s">
        <v>644</v>
      </c>
      <c r="E24" s="54" t="s">
        <v>653</v>
      </c>
      <c r="F24" s="61">
        <v>782500</v>
      </c>
      <c r="G24" s="61" t="s">
        <v>683</v>
      </c>
      <c r="H24" s="62">
        <f>Tabela13[[#This Row],[Montante atribuído à NOVA]]</f>
        <v>782500</v>
      </c>
      <c r="I24" s="63" t="s">
        <v>632</v>
      </c>
      <c r="J24" s="63" t="s">
        <v>633</v>
      </c>
      <c r="K24" s="64">
        <v>46</v>
      </c>
      <c r="L24" s="65">
        <v>472500</v>
      </c>
      <c r="M24" s="65">
        <v>310000</v>
      </c>
      <c r="N24" s="65">
        <v>0</v>
      </c>
      <c r="O24" s="68">
        <f>SUM(Tabela13[[#This Row],[Financiamento base da UI]:[Financiamento especial 2020 da UI]])</f>
        <v>782500</v>
      </c>
    </row>
    <row r="25" spans="1:21" ht="23.45" customHeight="1">
      <c r="A25" s="59" t="s">
        <v>7</v>
      </c>
      <c r="B25" s="60" t="s">
        <v>694</v>
      </c>
      <c r="C25" s="60" t="s">
        <v>695</v>
      </c>
      <c r="D25" s="54" t="s">
        <v>644</v>
      </c>
      <c r="E25" s="54" t="s">
        <v>653</v>
      </c>
      <c r="F25" s="61">
        <v>222075</v>
      </c>
      <c r="G25" s="61" t="s">
        <v>683</v>
      </c>
      <c r="H25" s="62">
        <f>Tabela13[[#This Row],[Montante atribuído à NOVA]]</f>
        <v>222075</v>
      </c>
      <c r="I25" s="63" t="s">
        <v>696</v>
      </c>
      <c r="J25" s="63" t="s">
        <v>632</v>
      </c>
      <c r="K25" s="64">
        <v>33</v>
      </c>
      <c r="L25" s="65">
        <v>1057500</v>
      </c>
      <c r="M25" s="65">
        <v>388000</v>
      </c>
      <c r="N25" s="65">
        <v>0</v>
      </c>
      <c r="O25" s="68">
        <f>SUM(Tabela13[[#This Row],[Financiamento base da UI]:[Financiamento especial 2020 da UI]])</f>
        <v>1445500</v>
      </c>
    </row>
    <row r="26" spans="1:21" ht="23.45" customHeight="1">
      <c r="A26" s="59" t="s">
        <v>7</v>
      </c>
      <c r="B26" s="60" t="s">
        <v>697</v>
      </c>
      <c r="C26" s="60" t="s">
        <v>698</v>
      </c>
      <c r="D26" s="54" t="s">
        <v>636</v>
      </c>
      <c r="E26" s="54" t="s">
        <v>653</v>
      </c>
      <c r="F26" s="61">
        <v>1897820</v>
      </c>
      <c r="G26" s="61" t="s">
        <v>683</v>
      </c>
      <c r="H26" s="62">
        <f>Tabela13[[#This Row],[Montante atribuído à NOVA]]</f>
        <v>1897820</v>
      </c>
      <c r="I26" s="63" t="s">
        <v>632</v>
      </c>
      <c r="J26" s="63" t="s">
        <v>633</v>
      </c>
      <c r="K26" s="64">
        <v>97</v>
      </c>
      <c r="L26" s="65">
        <v>1275820</v>
      </c>
      <c r="M26" s="65">
        <v>622000</v>
      </c>
      <c r="N26" s="65">
        <v>0</v>
      </c>
      <c r="O26" s="68">
        <f>SUM(Tabela13[[#This Row],[Financiamento base da UI]:[Financiamento especial 2020 da UI]])</f>
        <v>1897820</v>
      </c>
    </row>
    <row r="27" spans="1:21" ht="23.45" customHeight="1">
      <c r="A27" s="59" t="s">
        <v>7</v>
      </c>
      <c r="B27" s="60" t="s">
        <v>699</v>
      </c>
      <c r="C27" s="60" t="s">
        <v>700</v>
      </c>
      <c r="D27" s="54" t="s">
        <v>644</v>
      </c>
      <c r="E27" s="54" t="s">
        <v>653</v>
      </c>
      <c r="F27" s="61">
        <v>1217000</v>
      </c>
      <c r="G27" s="61" t="s">
        <v>683</v>
      </c>
      <c r="H27" s="62">
        <f>Tabela13[[#This Row],[Montante atribuído à NOVA]]</f>
        <v>1217000</v>
      </c>
      <c r="I27" s="63" t="s">
        <v>632</v>
      </c>
      <c r="J27" s="63" t="s">
        <v>633</v>
      </c>
      <c r="K27" s="64">
        <v>70</v>
      </c>
      <c r="L27" s="65">
        <v>1095000</v>
      </c>
      <c r="M27" s="65">
        <v>122000</v>
      </c>
      <c r="N27" s="65">
        <v>0</v>
      </c>
      <c r="O27" s="68">
        <f>SUM(Tabela13[[#This Row],[Financiamento base da UI]:[Financiamento especial 2020 da UI]])</f>
        <v>1217000</v>
      </c>
    </row>
    <row r="28" spans="1:21" ht="23.45" customHeight="1">
      <c r="A28" s="59" t="s">
        <v>7</v>
      </c>
      <c r="B28" s="60" t="s">
        <v>701</v>
      </c>
      <c r="C28" s="60" t="s">
        <v>702</v>
      </c>
      <c r="D28" s="54" t="s">
        <v>636</v>
      </c>
      <c r="E28" s="54" t="s">
        <v>653</v>
      </c>
      <c r="F28" s="61">
        <v>1361700</v>
      </c>
      <c r="G28" s="61" t="s">
        <v>683</v>
      </c>
      <c r="H28" s="62">
        <f>Tabela13[[#This Row],[Montante atribuído à NOVA]]</f>
        <v>1361700</v>
      </c>
      <c r="I28" s="63" t="s">
        <v>632</v>
      </c>
      <c r="J28" s="63" t="s">
        <v>633</v>
      </c>
      <c r="K28" s="64">
        <v>63</v>
      </c>
      <c r="L28" s="65">
        <v>791700</v>
      </c>
      <c r="M28" s="65">
        <v>570000</v>
      </c>
      <c r="N28" s="65">
        <v>0</v>
      </c>
      <c r="O28" s="68">
        <f>SUM(Tabela13[[#This Row],[Financiamento base da UI]:[Financiamento especial 2020 da UI]])</f>
        <v>1361700</v>
      </c>
    </row>
    <row r="29" spans="1:21" ht="23.45" customHeight="1">
      <c r="A29" s="59" t="s">
        <v>7</v>
      </c>
      <c r="B29" s="60" t="s">
        <v>703</v>
      </c>
      <c r="C29" s="60" t="s">
        <v>704</v>
      </c>
      <c r="D29" s="54" t="s">
        <v>636</v>
      </c>
      <c r="E29" s="54" t="s">
        <v>653</v>
      </c>
      <c r="F29" s="61">
        <v>1871860</v>
      </c>
      <c r="G29" s="61" t="s">
        <v>683</v>
      </c>
      <c r="H29" s="62">
        <f>Tabela13[[#This Row],[Montante atribuído à NOVA]]</f>
        <v>1871860</v>
      </c>
      <c r="I29" s="63" t="s">
        <v>632</v>
      </c>
      <c r="J29" s="63" t="s">
        <v>633</v>
      </c>
      <c r="K29" s="64">
        <v>63</v>
      </c>
      <c r="L29" s="65">
        <v>951860</v>
      </c>
      <c r="M29" s="65">
        <v>920000</v>
      </c>
      <c r="N29" s="65">
        <v>0</v>
      </c>
      <c r="O29" s="68">
        <f>SUM(Tabela13[[#This Row],[Financiamento base da UI]:[Financiamento especial 2020 da UI]])</f>
        <v>1871860</v>
      </c>
      <c r="U29" s="59"/>
    </row>
    <row r="30" spans="1:21" ht="23.45" customHeight="1">
      <c r="A30" s="59" t="s">
        <v>7</v>
      </c>
      <c r="B30" s="60" t="s">
        <v>705</v>
      </c>
      <c r="C30" s="60" t="s">
        <v>706</v>
      </c>
      <c r="D30" s="54" t="s">
        <v>636</v>
      </c>
      <c r="E30" s="54" t="s">
        <v>653</v>
      </c>
      <c r="F30" s="61">
        <v>1163720</v>
      </c>
      <c r="G30" s="61" t="s">
        <v>683</v>
      </c>
      <c r="H30" s="62">
        <f>Tabela13[[#This Row],[Montante atribuído à NOVA]]</f>
        <v>1163720</v>
      </c>
      <c r="I30" s="63" t="s">
        <v>632</v>
      </c>
      <c r="J30" s="63" t="s">
        <v>633</v>
      </c>
      <c r="K30" s="64">
        <v>78</v>
      </c>
      <c r="L30" s="65">
        <v>811720</v>
      </c>
      <c r="M30" s="65">
        <v>352000</v>
      </c>
      <c r="N30" s="65">
        <v>0</v>
      </c>
      <c r="O30" s="68">
        <f>SUM(Tabela13[[#This Row],[Financiamento base da UI]:[Financiamento especial 2020 da UI]])</f>
        <v>1163720</v>
      </c>
    </row>
    <row r="31" spans="1:21" ht="23.45" customHeight="1">
      <c r="A31" s="59" t="s">
        <v>7</v>
      </c>
      <c r="B31" s="60" t="s">
        <v>707</v>
      </c>
      <c r="C31" s="60" t="s">
        <v>708</v>
      </c>
      <c r="D31" s="54" t="s">
        <v>644</v>
      </c>
      <c r="E31" s="54" t="s">
        <v>653</v>
      </c>
      <c r="F31" s="61">
        <v>1663025</v>
      </c>
      <c r="G31" s="61" t="s">
        <v>683</v>
      </c>
      <c r="H31" s="62">
        <f>Tabela13[[#This Row],[Montante atribuído à NOVA]]</f>
        <v>1663025</v>
      </c>
      <c r="I31" s="63" t="s">
        <v>710</v>
      </c>
      <c r="J31" s="63" t="s">
        <v>633</v>
      </c>
      <c r="K31" s="64">
        <v>88</v>
      </c>
      <c r="L31" s="65">
        <v>1621500</v>
      </c>
      <c r="M31" s="65">
        <v>335000</v>
      </c>
      <c r="N31" s="65">
        <v>0</v>
      </c>
      <c r="O31" s="68">
        <f>SUM(Tabela13[[#This Row],[Financiamento base da UI]:[Financiamento especial 2020 da UI]])</f>
        <v>1956500</v>
      </c>
    </row>
    <row r="32" spans="1:21" ht="23.45" customHeight="1">
      <c r="A32" s="59" t="s">
        <v>7</v>
      </c>
      <c r="B32" s="60" t="s">
        <v>711</v>
      </c>
      <c r="C32" s="60" t="s">
        <v>712</v>
      </c>
      <c r="D32" s="54" t="s">
        <v>636</v>
      </c>
      <c r="E32" s="54" t="s">
        <v>653</v>
      </c>
      <c r="F32" s="61">
        <v>635029.96</v>
      </c>
      <c r="G32" s="61" t="s">
        <v>683</v>
      </c>
      <c r="H32" s="62">
        <f>Tabela13[[#This Row],[Montante atribuído à NOVA]]</f>
        <v>635029.96</v>
      </c>
      <c r="I32" s="63" t="s">
        <v>713</v>
      </c>
      <c r="J32" s="63" t="s">
        <v>633</v>
      </c>
      <c r="K32" s="69">
        <v>38</v>
      </c>
      <c r="L32" s="65">
        <v>1801800</v>
      </c>
      <c r="M32" s="65">
        <v>352000</v>
      </c>
      <c r="N32" s="65">
        <v>0</v>
      </c>
      <c r="O32" s="68">
        <f>SUM(Tabela13[[#This Row],[Financiamento base da UI]:[Financiamento especial 2020 da UI]])</f>
        <v>2153800</v>
      </c>
    </row>
    <row r="33" spans="1:23" ht="23.45" customHeight="1">
      <c r="A33" s="59" t="s">
        <v>7</v>
      </c>
      <c r="B33" s="60" t="s">
        <v>714</v>
      </c>
      <c r="C33" s="60" t="s">
        <v>715</v>
      </c>
      <c r="D33" s="54" t="s">
        <v>636</v>
      </c>
      <c r="E33" s="54" t="s">
        <v>653</v>
      </c>
      <c r="F33" s="61">
        <v>1134300</v>
      </c>
      <c r="G33" s="61" t="s">
        <v>683</v>
      </c>
      <c r="H33" s="62">
        <f>Tabela13[[#This Row],[Montante atribuído à NOVA]]</f>
        <v>1134300</v>
      </c>
      <c r="I33" s="63" t="s">
        <v>632</v>
      </c>
      <c r="J33" s="63" t="s">
        <v>633</v>
      </c>
      <c r="K33" s="64">
        <v>42</v>
      </c>
      <c r="L33" s="65">
        <v>664300</v>
      </c>
      <c r="M33" s="65">
        <v>470000</v>
      </c>
      <c r="N33" s="65">
        <v>0</v>
      </c>
      <c r="O33" s="68">
        <f>SUM(Tabela13[[#This Row],[Financiamento base da UI]:[Financiamento especial 2020 da UI]])</f>
        <v>1134300</v>
      </c>
    </row>
    <row r="34" spans="1:23" ht="23.45" customHeight="1">
      <c r="A34" s="70" t="s">
        <v>716</v>
      </c>
      <c r="B34" s="60" t="s">
        <v>14</v>
      </c>
      <c r="C34" s="60" t="s">
        <v>717</v>
      </c>
      <c r="D34" s="54" t="s">
        <v>636</v>
      </c>
      <c r="E34" s="54" t="s">
        <v>653</v>
      </c>
      <c r="F34" s="61">
        <v>1821712.5</v>
      </c>
      <c r="G34" s="61" t="s">
        <v>683</v>
      </c>
      <c r="H34" s="62">
        <f>Tabela13[[#This Row],[Montante atribuído à NOVA]]</f>
        <v>1821712.5</v>
      </c>
      <c r="I34" s="63" t="s">
        <v>632</v>
      </c>
      <c r="J34" s="63" t="s">
        <v>633</v>
      </c>
      <c r="K34" s="64">
        <v>109</v>
      </c>
      <c r="L34" s="65">
        <v>1155700</v>
      </c>
      <c r="M34" s="65">
        <v>458000</v>
      </c>
      <c r="N34" s="65">
        <v>208012.5</v>
      </c>
      <c r="O34" s="68">
        <f>SUM(Tabela13[[#This Row],[Financiamento base da UI]:[Financiamento especial 2020 da UI]])</f>
        <v>1821712.5</v>
      </c>
    </row>
    <row r="35" spans="1:23" ht="23.45" customHeight="1">
      <c r="A35" s="59" t="s">
        <v>718</v>
      </c>
      <c r="B35" s="60" t="s">
        <v>719</v>
      </c>
      <c r="C35" s="60" t="s">
        <v>720</v>
      </c>
      <c r="D35" s="54" t="s">
        <v>636</v>
      </c>
      <c r="E35" s="54" t="s">
        <v>653</v>
      </c>
      <c r="F35" s="61">
        <v>1110951.6599999999</v>
      </c>
      <c r="G35" s="61" t="s">
        <v>683</v>
      </c>
      <c r="H35" s="62">
        <f>Tabela13[[#This Row],[Montante atribuído à NOVA]]</f>
        <v>1110951.6599999999</v>
      </c>
      <c r="I35" s="63" t="s">
        <v>722</v>
      </c>
      <c r="J35" s="63" t="s">
        <v>633</v>
      </c>
      <c r="K35" s="64">
        <v>68</v>
      </c>
      <c r="L35" s="65">
        <v>1792700</v>
      </c>
      <c r="M35" s="65">
        <v>1462000</v>
      </c>
      <c r="N35" s="65">
        <v>0</v>
      </c>
      <c r="O35" s="68">
        <f>SUM(Tabela13[[#This Row],[Financiamento base da UI]:[Financiamento especial 2020 da UI]])</f>
        <v>3254700</v>
      </c>
    </row>
    <row r="36" spans="1:23" ht="23.45" customHeight="1">
      <c r="A36" s="59" t="s">
        <v>598</v>
      </c>
      <c r="B36" s="60" t="s">
        <v>723</v>
      </c>
      <c r="C36" s="60" t="s">
        <v>724</v>
      </c>
      <c r="D36" s="54" t="s">
        <v>644</v>
      </c>
      <c r="E36" s="54" t="s">
        <v>653</v>
      </c>
      <c r="F36" s="61">
        <v>265720</v>
      </c>
      <c r="G36" s="61" t="s">
        <v>683</v>
      </c>
      <c r="H36" s="62">
        <f>Tabela13[[#This Row],[Montante atribuído à NOVA]]</f>
        <v>265720</v>
      </c>
      <c r="I36" s="63" t="s">
        <v>726</v>
      </c>
      <c r="J36" s="63" t="s">
        <v>632</v>
      </c>
      <c r="K36" s="64">
        <v>9</v>
      </c>
      <c r="L36" s="65">
        <v>2518500</v>
      </c>
      <c r="M36" s="65">
        <v>803000</v>
      </c>
      <c r="N36" s="65">
        <v>0</v>
      </c>
      <c r="O36" s="68">
        <f>SUM(Tabela13[[#This Row],[Financiamento base da UI]:[Financiamento especial 2020 da UI]])</f>
        <v>3321500</v>
      </c>
    </row>
    <row r="37" spans="1:23" ht="23.45" customHeight="1">
      <c r="A37" s="59" t="s">
        <v>598</v>
      </c>
      <c r="B37" s="60" t="s">
        <v>727</v>
      </c>
      <c r="C37" s="60" t="s">
        <v>728</v>
      </c>
      <c r="D37" s="54" t="s">
        <v>636</v>
      </c>
      <c r="E37" s="54" t="s">
        <v>653</v>
      </c>
      <c r="F37" s="61">
        <f>1591719.31-F44</f>
        <v>1293127.4000000001</v>
      </c>
      <c r="G37" s="61" t="s">
        <v>683</v>
      </c>
      <c r="H37" s="62">
        <f>Tabela13[[#This Row],[Montante atribuído à NOVA]]</f>
        <v>1293127.4000000001</v>
      </c>
      <c r="I37" s="63" t="s">
        <v>729</v>
      </c>
      <c r="J37" s="63" t="s">
        <v>632</v>
      </c>
      <c r="K37" s="64">
        <v>77</v>
      </c>
      <c r="L37" s="65">
        <v>2578940</v>
      </c>
      <c r="M37" s="65">
        <v>831000</v>
      </c>
      <c r="N37" s="65">
        <v>449984.69099999999</v>
      </c>
      <c r="O37" s="68">
        <f>SUM(Tabela13[[#This Row],[Financiamento base da UI]:[Financiamento especial 2020 da UI]])</f>
        <v>3859924.6910000001</v>
      </c>
    </row>
    <row r="38" spans="1:23" ht="23.45" customHeight="1">
      <c r="A38" s="59" t="s">
        <v>598</v>
      </c>
      <c r="B38" s="60" t="s">
        <v>730</v>
      </c>
      <c r="C38" s="60" t="s">
        <v>731</v>
      </c>
      <c r="D38" s="54" t="s">
        <v>630</v>
      </c>
      <c r="E38" s="54" t="s">
        <v>653</v>
      </c>
      <c r="F38" s="61">
        <v>447880</v>
      </c>
      <c r="G38" s="61" t="s">
        <v>683</v>
      </c>
      <c r="H38" s="62">
        <f>Tabela13[[#This Row],[Montante atribuído à NOVA]]</f>
        <v>447880</v>
      </c>
      <c r="I38" s="63" t="s">
        <v>632</v>
      </c>
      <c r="J38" s="63" t="s">
        <v>633</v>
      </c>
      <c r="K38" s="64">
        <v>13</v>
      </c>
      <c r="L38" s="65">
        <v>169880</v>
      </c>
      <c r="M38" s="65">
        <v>278000</v>
      </c>
      <c r="N38" s="65">
        <v>0</v>
      </c>
      <c r="O38" s="68">
        <f>SUM(Tabela13[[#This Row],[Financiamento base da UI]:[Financiamento especial 2020 da UI]])</f>
        <v>447880</v>
      </c>
    </row>
    <row r="39" spans="1:23" ht="23.45" customHeight="1">
      <c r="A39" s="70" t="s">
        <v>15</v>
      </c>
      <c r="B39" s="60" t="s">
        <v>732</v>
      </c>
      <c r="C39" s="60" t="s">
        <v>733</v>
      </c>
      <c r="D39" s="54" t="s">
        <v>644</v>
      </c>
      <c r="E39" s="54" t="s">
        <v>653</v>
      </c>
      <c r="F39" s="61">
        <v>609000</v>
      </c>
      <c r="G39" s="61" t="s">
        <v>683</v>
      </c>
      <c r="H39" s="62">
        <f>Tabela13[[#This Row],[Montante atribuído à NOVA]]</f>
        <v>609000</v>
      </c>
      <c r="I39" s="63" t="s">
        <v>632</v>
      </c>
      <c r="J39" s="63" t="s">
        <v>633</v>
      </c>
      <c r="K39" s="64">
        <v>41</v>
      </c>
      <c r="L39" s="65">
        <v>384000</v>
      </c>
      <c r="M39" s="65">
        <v>225000</v>
      </c>
      <c r="N39" s="65">
        <v>0</v>
      </c>
      <c r="O39" s="68">
        <f>SUM(Tabela13[[#This Row],[Financiamento base da UI]:[Financiamento especial 2020 da UI]])</f>
        <v>609000</v>
      </c>
    </row>
    <row r="40" spans="1:23" ht="23.45" customHeight="1">
      <c r="A40" s="70" t="s">
        <v>11</v>
      </c>
      <c r="B40" s="60" t="s">
        <v>734</v>
      </c>
      <c r="C40" s="60" t="s">
        <v>735</v>
      </c>
      <c r="D40" s="54" t="s">
        <v>636</v>
      </c>
      <c r="E40" s="54" t="s">
        <v>653</v>
      </c>
      <c r="F40" s="61">
        <v>2190960</v>
      </c>
      <c r="G40" s="61" t="s">
        <v>683</v>
      </c>
      <c r="H40" s="62">
        <f>Tabela13[[#This Row],[Montante atribuído à NOVA]]</f>
        <v>2190960</v>
      </c>
      <c r="I40" s="63" t="s">
        <v>632</v>
      </c>
      <c r="J40" s="63" t="s">
        <v>633</v>
      </c>
      <c r="K40" s="71">
        <v>65</v>
      </c>
      <c r="L40" s="65">
        <v>1142960</v>
      </c>
      <c r="M40" s="65">
        <v>1048000</v>
      </c>
      <c r="N40" s="65">
        <v>0</v>
      </c>
      <c r="O40" s="68">
        <f>SUM(Tabela13[[#This Row],[Financiamento base da UI]:[Financiamento especial 2020 da UI]])</f>
        <v>2190960</v>
      </c>
    </row>
    <row r="41" spans="1:23" ht="23.45" customHeight="1">
      <c r="A41" s="70" t="s">
        <v>597</v>
      </c>
      <c r="B41" s="60" t="s">
        <v>736</v>
      </c>
      <c r="C41" s="60" t="s">
        <v>737</v>
      </c>
      <c r="D41" s="54" t="s">
        <v>644</v>
      </c>
      <c r="E41" s="54" t="s">
        <v>653</v>
      </c>
      <c r="F41" s="61">
        <v>375000</v>
      </c>
      <c r="G41" s="61" t="s">
        <v>683</v>
      </c>
      <c r="H41" s="62">
        <f>Tabela13[[#This Row],[Montante atribuído à NOVA]]</f>
        <v>375000</v>
      </c>
      <c r="I41" s="63" t="s">
        <v>632</v>
      </c>
      <c r="J41" s="63" t="s">
        <v>633</v>
      </c>
      <c r="K41" s="64">
        <v>41</v>
      </c>
      <c r="L41" s="65">
        <v>375000</v>
      </c>
      <c r="M41" s="65">
        <v>0</v>
      </c>
      <c r="N41" s="65">
        <v>0</v>
      </c>
      <c r="O41" s="68">
        <f>SUM(Tabela13[[#This Row],[Financiamento base da UI]:[Financiamento especial 2020 da UI]])</f>
        <v>375000</v>
      </c>
    </row>
    <row r="42" spans="1:23" ht="23.45" customHeight="1">
      <c r="A42" s="70" t="s">
        <v>12</v>
      </c>
      <c r="B42" s="60" t="s">
        <v>738</v>
      </c>
      <c r="C42" s="60" t="s">
        <v>739</v>
      </c>
      <c r="D42" s="54" t="s">
        <v>636</v>
      </c>
      <c r="E42" s="54" t="s">
        <v>653</v>
      </c>
      <c r="F42" s="61">
        <v>3509193.6</v>
      </c>
      <c r="G42" s="61" t="s">
        <v>683</v>
      </c>
      <c r="H42" s="62">
        <f>Tabela13[[#This Row],[Montante atribuído à NOVA]]</f>
        <v>3509193.6</v>
      </c>
      <c r="I42" s="63" t="s">
        <v>632</v>
      </c>
      <c r="J42" s="63" t="s">
        <v>633</v>
      </c>
      <c r="K42" s="64">
        <v>111</v>
      </c>
      <c r="L42" s="65">
        <v>1792700</v>
      </c>
      <c r="M42" s="65">
        <v>1108000</v>
      </c>
      <c r="N42" s="65">
        <v>608493.6</v>
      </c>
      <c r="O42" s="68">
        <f>SUM(Tabela13[[#This Row],[Financiamento base da UI]:[Financiamento especial 2020 da UI]])</f>
        <v>3509193.6</v>
      </c>
    </row>
    <row r="43" spans="1:23" ht="23.45" customHeight="1">
      <c r="A43" s="70" t="s">
        <v>12</v>
      </c>
      <c r="B43" s="60" t="s">
        <v>740</v>
      </c>
      <c r="C43" s="60" t="s">
        <v>741</v>
      </c>
      <c r="D43" s="54" t="s">
        <v>636</v>
      </c>
      <c r="E43" s="54" t="s">
        <v>653</v>
      </c>
      <c r="F43" s="61">
        <v>1539400</v>
      </c>
      <c r="G43" s="61" t="s">
        <v>683</v>
      </c>
      <c r="H43" s="62">
        <f>Tabela13[[#This Row],[Montante atribuído à NOVA]]</f>
        <v>1539400</v>
      </c>
      <c r="I43" s="63" t="s">
        <v>742</v>
      </c>
      <c r="J43" s="63" t="s">
        <v>633</v>
      </c>
      <c r="K43" s="64">
        <v>37</v>
      </c>
      <c r="L43" s="65">
        <v>1119300</v>
      </c>
      <c r="M43" s="65">
        <v>762000</v>
      </c>
      <c r="N43" s="65">
        <v>0</v>
      </c>
      <c r="O43" s="68">
        <f>SUM(Tabela13[[#This Row],[Financiamento base da UI]:[Financiamento especial 2020 da UI]])</f>
        <v>1881300</v>
      </c>
    </row>
    <row r="44" spans="1:23" ht="23.45" customHeight="1">
      <c r="A44" s="70" t="s">
        <v>12</v>
      </c>
      <c r="B44" s="60" t="s">
        <v>727</v>
      </c>
      <c r="C44" s="60" t="s">
        <v>728</v>
      </c>
      <c r="D44" s="54" t="s">
        <v>636</v>
      </c>
      <c r="E44" s="54" t="s">
        <v>653</v>
      </c>
      <c r="F44" s="72">
        <v>298591.90999999997</v>
      </c>
      <c r="G44" s="61" t="s">
        <v>683</v>
      </c>
      <c r="H44" s="62">
        <f>Tabela13[[#This Row],[Montante atribuído à NOVA]]</f>
        <v>298591.90999999997</v>
      </c>
      <c r="I44" s="63" t="s">
        <v>729</v>
      </c>
      <c r="J44" s="63"/>
      <c r="K44" s="73">
        <v>6</v>
      </c>
      <c r="L44" s="65"/>
      <c r="M44" s="65"/>
      <c r="N44" s="65"/>
      <c r="O44" s="68"/>
    </row>
    <row r="45" spans="1:23" ht="23.45" customHeight="1">
      <c r="A45" s="59" t="s">
        <v>13</v>
      </c>
      <c r="B45" s="60" t="s">
        <v>719</v>
      </c>
      <c r="C45" s="60" t="s">
        <v>743</v>
      </c>
      <c r="D45" s="54" t="s">
        <v>636</v>
      </c>
      <c r="E45" s="54" t="s">
        <v>653</v>
      </c>
      <c r="F45" s="61">
        <v>1022957.16</v>
      </c>
      <c r="G45" s="61" t="s">
        <v>683</v>
      </c>
      <c r="H45" s="62">
        <f>Tabela13[[#This Row],[Montante atribuído à NOVA]]</f>
        <v>1022957.16</v>
      </c>
      <c r="I45" s="63" t="s">
        <v>722</v>
      </c>
      <c r="J45" s="63"/>
      <c r="K45" s="71">
        <v>44</v>
      </c>
      <c r="L45" s="65"/>
      <c r="M45" s="65"/>
      <c r="N45" s="65"/>
      <c r="O45" s="68"/>
    </row>
    <row r="46" spans="1:23" ht="21.95" customHeight="1">
      <c r="A46" s="74"/>
      <c r="B46" s="75"/>
      <c r="C46" s="75"/>
      <c r="D46" s="76"/>
      <c r="E46" s="76"/>
      <c r="F46" s="77">
        <f>SUBTOTAL(109,Tabela13[Montante atribuído à NOVA])</f>
        <v>34355113.420000002</v>
      </c>
      <c r="G46" s="77">
        <f>SUBTOTAL(109,Tabela13[Montante Perímetro Externo
(Uninova/NOVA.id)])</f>
        <v>13733684.720000001</v>
      </c>
      <c r="H46" s="78">
        <f>SUM(Tabela13[TOTAL NOVA
(NOVA+Uninova+NOVA.id)])</f>
        <v>48088798.139999986</v>
      </c>
      <c r="I46" s="79"/>
      <c r="J46" s="79"/>
      <c r="K46" s="76">
        <f>SUM(Tabela13[Nº PhD Integrados (NOVA)])</f>
        <v>2059</v>
      </c>
      <c r="L46" s="80">
        <f>SUBTOTAL(109,Tabela13[Financiamento base da UI])</f>
        <v>49446580</v>
      </c>
      <c r="M46" s="80">
        <f>SUBTOTAL(109,Tabela13[Financiamento programático da UI])</f>
        <v>22259000</v>
      </c>
      <c r="N46" s="80">
        <f>SUBTOTAL(109,Tabela13[Financiamento especial 2020 da UI])</f>
        <v>3535289.9910000004</v>
      </c>
      <c r="O46" s="80">
        <f>SUBTOTAL(109,Tabela13[Total de financiamento da UI])</f>
        <v>75240869.990999997</v>
      </c>
    </row>
    <row r="47" spans="1:23">
      <c r="A47" s="52"/>
      <c r="W47" s="65"/>
    </row>
    <row r="48" spans="1:23">
      <c r="A48" s="52"/>
      <c r="H48" s="81">
        <f>Tabela13[[#Totals],[TOTAL NOVA
(NOVA+Uninova+NOVA.id)]]-46598978.3</f>
        <v>1489819.8399999887</v>
      </c>
      <c r="I48" s="52" t="s">
        <v>744</v>
      </c>
      <c r="W48" s="65"/>
    </row>
    <row r="49" spans="1:23" ht="15" customHeight="1">
      <c r="A49" s="52"/>
      <c r="L49" s="82"/>
      <c r="W49" s="65"/>
    </row>
    <row r="50" spans="1:23" ht="15" customHeight="1">
      <c r="A50" s="52"/>
      <c r="D50" s="153" t="s">
        <v>611</v>
      </c>
      <c r="E50" s="154"/>
      <c r="F50" s="155"/>
      <c r="N50" s="82"/>
      <c r="W50" s="65"/>
    </row>
    <row r="51" spans="1:23" ht="30" customHeight="1">
      <c r="A51" s="52"/>
      <c r="D51" s="83" t="s">
        <v>745</v>
      </c>
      <c r="E51" s="83" t="s">
        <v>618</v>
      </c>
      <c r="F51" s="83" t="s">
        <v>746</v>
      </c>
      <c r="H51" s="84" t="s">
        <v>745</v>
      </c>
      <c r="I51" s="84" t="s">
        <v>616</v>
      </c>
      <c r="J51" s="84" t="s">
        <v>746</v>
      </c>
      <c r="K51" s="84" t="s">
        <v>747</v>
      </c>
      <c r="L51" s="84" t="s">
        <v>748</v>
      </c>
      <c r="N51" s="52" t="s">
        <v>622</v>
      </c>
      <c r="W51" s="65"/>
    </row>
    <row r="52" spans="1:23" ht="15" customHeight="1">
      <c r="A52" s="52"/>
      <c r="D52" s="64">
        <v>24</v>
      </c>
      <c r="E52" s="68">
        <v>35672594.57</v>
      </c>
      <c r="F52" s="85">
        <f>D52/D56*100</f>
        <v>61.53846153846154</v>
      </c>
      <c r="H52" s="64">
        <v>24</v>
      </c>
      <c r="I52" s="64" t="s">
        <v>636</v>
      </c>
      <c r="J52" s="86">
        <v>61.53846153846154</v>
      </c>
      <c r="K52" s="68">
        <v>25329896.600000001</v>
      </c>
      <c r="L52" s="68">
        <v>10342697.970000001</v>
      </c>
      <c r="N52" s="52">
        <f>COUNTIF(J:J,"Sim")</f>
        <v>30</v>
      </c>
      <c r="W52" s="65"/>
    </row>
    <row r="53" spans="1:23" ht="15" customHeight="1">
      <c r="A53" s="52"/>
      <c r="D53" s="64">
        <v>12</v>
      </c>
      <c r="E53" s="68">
        <v>10108803.57</v>
      </c>
      <c r="F53" s="85">
        <f>D53/D56*100</f>
        <v>30.76923076923077</v>
      </c>
      <c r="H53" s="64">
        <v>12</v>
      </c>
      <c r="I53" s="64" t="s">
        <v>644</v>
      </c>
      <c r="J53" s="86">
        <v>30.76923076923077</v>
      </c>
      <c r="K53" s="68">
        <v>6983616.8200000003</v>
      </c>
      <c r="L53" s="68">
        <v>3125186.75</v>
      </c>
      <c r="N53" s="87" t="s">
        <v>749</v>
      </c>
      <c r="W53" s="65"/>
    </row>
    <row r="54" spans="1:23" ht="15" customHeight="1">
      <c r="A54" s="52"/>
      <c r="D54" s="64">
        <v>3</v>
      </c>
      <c r="E54" s="68">
        <v>2307400</v>
      </c>
      <c r="F54" s="85">
        <f>D54/D56*100</f>
        <v>7.6923076923076925</v>
      </c>
      <c r="H54" s="88">
        <v>3</v>
      </c>
      <c r="I54" s="88" t="s">
        <v>630</v>
      </c>
      <c r="J54" s="89">
        <v>7.6923076923076925</v>
      </c>
      <c r="K54" s="90">
        <v>2041600</v>
      </c>
      <c r="L54" s="90">
        <v>265800</v>
      </c>
      <c r="W54" s="65"/>
    </row>
    <row r="55" spans="1:23" ht="15" customHeight="1">
      <c r="A55" s="52"/>
      <c r="D55" s="64"/>
      <c r="E55" s="68"/>
      <c r="F55" s="91"/>
      <c r="K55" s="92">
        <f>SUM(K52:K54)</f>
        <v>34355113.420000002</v>
      </c>
      <c r="L55" s="68">
        <f>SUM(L52:L54)</f>
        <v>13733684.720000001</v>
      </c>
      <c r="W55" s="65"/>
    </row>
    <row r="56" spans="1:23" ht="15" customHeight="1">
      <c r="A56" s="52"/>
      <c r="D56" s="93">
        <f>SUM(D52:D55)</f>
        <v>39</v>
      </c>
      <c r="E56" s="94">
        <f>SUM(E52:E54)</f>
        <v>48088798.140000001</v>
      </c>
      <c r="F56" s="93">
        <f>SUM(F52:F54)</f>
        <v>100</v>
      </c>
      <c r="W56" s="65"/>
    </row>
    <row r="57" spans="1:23" ht="15" customHeight="1">
      <c r="A57" s="52"/>
      <c r="W57" s="65"/>
    </row>
    <row r="58" spans="1:23" ht="25.5">
      <c r="H58" s="96" t="s">
        <v>0</v>
      </c>
      <c r="I58" s="96" t="s">
        <v>750</v>
      </c>
      <c r="J58" s="96" t="s">
        <v>751</v>
      </c>
      <c r="K58" s="96" t="s">
        <v>752</v>
      </c>
      <c r="L58" s="96" t="s">
        <v>753</v>
      </c>
      <c r="W58" s="65"/>
    </row>
    <row r="59" spans="1:23">
      <c r="H59" s="52" t="s">
        <v>20</v>
      </c>
      <c r="I59" s="64">
        <v>15</v>
      </c>
      <c r="J59" s="97">
        <f>SUM(H5:H19)</f>
        <v>15817338.57</v>
      </c>
      <c r="K59" s="98">
        <f t="shared" ref="K59:K67" si="0">J59/$J$69</f>
        <v>0.32891939873297082</v>
      </c>
      <c r="L59" s="65">
        <f>J59/I59</f>
        <v>1054489.2380000001</v>
      </c>
      <c r="W59" s="65"/>
    </row>
    <row r="60" spans="1:23">
      <c r="H60" s="52" t="s">
        <v>7</v>
      </c>
      <c r="I60" s="64">
        <v>14</v>
      </c>
      <c r="J60" s="97">
        <f>SUM(H20:H33)</f>
        <v>17786965.34</v>
      </c>
      <c r="K60" s="98">
        <f t="shared" si="0"/>
        <v>0.36987751883956743</v>
      </c>
      <c r="L60" s="65">
        <f t="shared" ref="L60:L67" si="1">J60/I60</f>
        <v>1270497.5242857144</v>
      </c>
      <c r="W60" s="65"/>
    </row>
    <row r="61" spans="1:23">
      <c r="H61" s="52" t="s">
        <v>716</v>
      </c>
      <c r="I61" s="64">
        <v>1</v>
      </c>
      <c r="J61" s="68">
        <f>H34</f>
        <v>1821712.5</v>
      </c>
      <c r="K61" s="98">
        <f t="shared" si="0"/>
        <v>3.7882263031329744E-2</v>
      </c>
      <c r="L61" s="65">
        <f t="shared" si="1"/>
        <v>1821712.5</v>
      </c>
      <c r="W61" s="65"/>
    </row>
    <row r="62" spans="1:23">
      <c r="H62" s="52" t="s">
        <v>598</v>
      </c>
      <c r="I62" s="64">
        <v>4</v>
      </c>
      <c r="J62" s="68">
        <f>SUM(H35:H38)</f>
        <v>3117679.06</v>
      </c>
      <c r="K62" s="98">
        <f t="shared" si="0"/>
        <v>6.4831710930341027E-2</v>
      </c>
      <c r="L62" s="65">
        <f t="shared" si="1"/>
        <v>779419.76500000001</v>
      </c>
      <c r="W62" s="65"/>
    </row>
    <row r="63" spans="1:23">
      <c r="H63" s="52" t="s">
        <v>15</v>
      </c>
      <c r="I63" s="64">
        <v>1</v>
      </c>
      <c r="J63" s="68">
        <f>H39</f>
        <v>609000</v>
      </c>
      <c r="K63" s="98">
        <f t="shared" si="0"/>
        <v>1.2664071957611212E-2</v>
      </c>
      <c r="L63" s="65">
        <f t="shared" si="1"/>
        <v>609000</v>
      </c>
      <c r="W63" s="65"/>
    </row>
    <row r="64" spans="1:23">
      <c r="H64" s="52" t="s">
        <v>11</v>
      </c>
      <c r="I64" s="64">
        <v>1</v>
      </c>
      <c r="J64" s="68">
        <f>H40</f>
        <v>2190960</v>
      </c>
      <c r="K64" s="98">
        <f t="shared" si="0"/>
        <v>4.5560714443756749E-2</v>
      </c>
      <c r="L64" s="65">
        <f t="shared" si="1"/>
        <v>2190960</v>
      </c>
      <c r="W64" s="65"/>
    </row>
    <row r="65" spans="8:23">
      <c r="H65" s="52" t="s">
        <v>597</v>
      </c>
      <c r="I65" s="64">
        <v>1</v>
      </c>
      <c r="J65" s="68">
        <f>H41</f>
        <v>375000</v>
      </c>
      <c r="K65" s="98">
        <f t="shared" si="0"/>
        <v>7.7980738655241445E-3</v>
      </c>
      <c r="L65" s="65">
        <f t="shared" si="1"/>
        <v>375000</v>
      </c>
      <c r="W65" s="65"/>
    </row>
    <row r="66" spans="8:23">
      <c r="H66" s="52" t="s">
        <v>12</v>
      </c>
      <c r="I66" s="64">
        <v>3</v>
      </c>
      <c r="J66" s="68">
        <f>H42+H43+H44</f>
        <v>5347185.51</v>
      </c>
      <c r="K66" s="98">
        <f t="shared" si="0"/>
        <v>0.11119399354570772</v>
      </c>
      <c r="L66" s="65">
        <f t="shared" si="1"/>
        <v>1782395.17</v>
      </c>
      <c r="W66" s="65"/>
    </row>
    <row r="67" spans="8:23">
      <c r="H67" s="99" t="s">
        <v>13</v>
      </c>
      <c r="I67" s="88">
        <v>1</v>
      </c>
      <c r="J67" s="90">
        <f>F45</f>
        <v>1022957.16</v>
      </c>
      <c r="K67" s="100">
        <f t="shared" si="0"/>
        <v>2.1272254653191471E-2</v>
      </c>
      <c r="L67" s="101">
        <f t="shared" si="1"/>
        <v>1022957.16</v>
      </c>
      <c r="W67" s="65"/>
    </row>
    <row r="68" spans="8:23">
      <c r="L68" s="65"/>
      <c r="W68" s="65"/>
    </row>
    <row r="69" spans="8:23">
      <c r="H69" s="102" t="s">
        <v>754</v>
      </c>
      <c r="I69" s="102">
        <v>39</v>
      </c>
      <c r="J69" s="103">
        <f>Tabela13[[#Totals],[TOTAL NOVA
(NOVA+Uninova+NOVA.id)]]</f>
        <v>48088798.139999986</v>
      </c>
      <c r="K69" s="104">
        <f>SUM(K59:K67)</f>
        <v>1.0000000000000002</v>
      </c>
      <c r="L69" s="65">
        <f>J69/I69</f>
        <v>1233046.1061538458</v>
      </c>
      <c r="W69" s="65"/>
    </row>
    <row r="70" spans="8:23">
      <c r="L70" s="65"/>
      <c r="W70" s="65"/>
    </row>
    <row r="71" spans="8:23">
      <c r="L71" s="65"/>
      <c r="W71" s="65"/>
    </row>
    <row r="72" spans="8:23">
      <c r="H72" s="52" t="s">
        <v>755</v>
      </c>
      <c r="L72" s="65"/>
    </row>
    <row r="75" spans="8:23">
      <c r="I75" s="81"/>
    </row>
  </sheetData>
  <mergeCells count="6">
    <mergeCell ref="L3:O3"/>
    <mergeCell ref="D50:F50"/>
    <mergeCell ref="D1:G1"/>
    <mergeCell ref="B2:C3"/>
    <mergeCell ref="D2:G2"/>
    <mergeCell ref="D3:G3"/>
  </mergeCells>
  <pageMargins left="0.7" right="0.7" top="0.75" bottom="0.75" header="0.3" footer="0.3"/>
  <pageSetup paperSize="9" scale="30" fitToHeight="0" orientation="landscape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7"/>
  <sheetViews>
    <sheetView topLeftCell="A30" zoomScale="90" zoomScaleNormal="90" workbookViewId="0">
      <selection activeCell="B70" sqref="B70"/>
    </sheetView>
  </sheetViews>
  <sheetFormatPr defaultRowHeight="15"/>
  <cols>
    <col min="1" max="1" width="16.42578125" customWidth="1"/>
    <col min="2" max="2" width="26" bestFit="1" customWidth="1"/>
    <col min="3" max="3" width="12.5703125" bestFit="1" customWidth="1"/>
    <col min="4" max="4" width="13.5703125" bestFit="1" customWidth="1"/>
    <col min="5" max="5" width="13.7109375" bestFit="1" customWidth="1"/>
    <col min="6" max="7" width="12.5703125" bestFit="1" customWidth="1"/>
    <col min="8" max="9" width="13.5703125" bestFit="1" customWidth="1"/>
    <col min="10" max="10" width="11.28515625" bestFit="1" customWidth="1"/>
    <col min="11" max="11" width="13.5703125" bestFit="1" customWidth="1"/>
    <col min="12" max="12" width="13.7109375" bestFit="1" customWidth="1"/>
    <col min="13" max="13" width="14.85546875" bestFit="1" customWidth="1"/>
    <col min="16" max="16" width="14.85546875" bestFit="1" customWidth="1"/>
    <col min="17" max="17" width="11" bestFit="1" customWidth="1"/>
  </cols>
  <sheetData>
    <row r="1" spans="1:12">
      <c r="A1" s="14" t="s">
        <v>845</v>
      </c>
      <c r="C1" s="29"/>
    </row>
    <row r="2" spans="1:12">
      <c r="A2" t="s">
        <v>609</v>
      </c>
    </row>
    <row r="3" spans="1:12">
      <c r="A3" t="s">
        <v>846</v>
      </c>
    </row>
    <row r="5" spans="1:12" ht="15.75" thickBot="1">
      <c r="A5" s="166" t="s">
        <v>606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2" ht="27.6" customHeight="1">
      <c r="A6" s="30" t="s">
        <v>595</v>
      </c>
      <c r="B6" s="31" t="s">
        <v>596</v>
      </c>
      <c r="C6" s="31" t="s">
        <v>13</v>
      </c>
      <c r="D6" s="31" t="s">
        <v>7</v>
      </c>
      <c r="E6" s="31" t="s">
        <v>20</v>
      </c>
      <c r="F6" s="31" t="s">
        <v>11</v>
      </c>
      <c r="G6" s="31" t="s">
        <v>597</v>
      </c>
      <c r="H6" s="31" t="s">
        <v>12</v>
      </c>
      <c r="I6" s="31" t="s">
        <v>598</v>
      </c>
      <c r="J6" s="31" t="s">
        <v>15</v>
      </c>
      <c r="K6" s="31" t="s">
        <v>599</v>
      </c>
      <c r="L6" s="32" t="s">
        <v>600</v>
      </c>
    </row>
    <row r="7" spans="1:12">
      <c r="A7" s="163">
        <v>2019</v>
      </c>
      <c r="B7" s="34" t="s">
        <v>20</v>
      </c>
      <c r="C7" s="35"/>
      <c r="D7" s="35"/>
      <c r="E7" s="35"/>
      <c r="F7" s="35"/>
      <c r="G7" s="35">
        <f>[9]Call_avulsas_FCT!$I$17+[9]Call_avulsas_FCT!$I$18</f>
        <v>450496.52</v>
      </c>
      <c r="H7" s="35"/>
      <c r="I7" s="35">
        <f>[9]Call_avulsas_FCT!$I$15+[9]Call_avulsas_FCT!$I$16+[9]Call_avulsas_FCT!$I$20+[9]Call_avulsas_FCT!$I$29</f>
        <v>624827.67999999993</v>
      </c>
      <c r="J7" s="35"/>
      <c r="K7" s="35"/>
      <c r="L7" s="36">
        <f>SUM(C7:K7)</f>
        <v>1075324.2</v>
      </c>
    </row>
    <row r="8" spans="1:12">
      <c r="A8" s="163"/>
      <c r="B8" s="34" t="s">
        <v>601</v>
      </c>
      <c r="C8" s="35"/>
      <c r="D8" s="35">
        <f>[9]IFAP!$J$9</f>
        <v>6996.74</v>
      </c>
      <c r="E8" s="35">
        <f>[9]IFAP!$J$15+[9]Balcao_2020!$K$99+[9]Balcao_2020!$K$100+[9]Balcao_2020!$K$101+[9]Balcao_2020!$K$102+[9]Balcao_2020!$K$130+[9]Balcao_2020!$K$132</f>
        <v>1348070.5899999999</v>
      </c>
      <c r="F8" s="35"/>
      <c r="G8" s="35"/>
      <c r="H8" s="35">
        <f>[9]Balcao_2020!$K$26</f>
        <v>94384.45</v>
      </c>
      <c r="I8" s="35"/>
      <c r="J8" s="35">
        <f>[9]P_nacionais_avulsos!$I$13</f>
        <v>8210</v>
      </c>
      <c r="K8" s="35"/>
      <c r="L8" s="36">
        <f t="shared" ref="L8:L17" si="0">SUM(C8:K8)</f>
        <v>1457661.7799999998</v>
      </c>
    </row>
    <row r="9" spans="1:12">
      <c r="A9" s="163">
        <v>2020</v>
      </c>
      <c r="B9" s="34" t="s">
        <v>20</v>
      </c>
      <c r="C9" s="35">
        <f>[9]Call_2020!$I$34+[9]Call_2020!$I$37+[9]Call_avulsas_FCT!$I$38+[9]Call_avulsas_FCT!$I$45+[9]Call_avulsas_FCT!$I$46+[9]Call_avulsas_FCT!$I$47</f>
        <v>203604.57</v>
      </c>
      <c r="D9" s="35">
        <f>[9]Call_2020!$I$9+[9]Call_2020!$I$10+[9]Call_2020!$I$11+[9]Call_2020!$I$38+[9]Call_2020!$I$39+[9]Call_2020!$I$40+[9]Call_2020!$I$41+[9]Call_2020!$I$42+[9]Call_2020!$I$47+[9]Call_avulsas_FCT!$I$24+[9]Call_avulsas_FCT!$I$51+[9]Call_avulsas_FCT!$I$52</f>
        <v>1147596.97</v>
      </c>
      <c r="E9" s="35">
        <f>[9]Call_2020!$I$7+[9]Call_2020!$I$17+[9]Call_2020!$I$18+[9]Call_2020!$I$19+[9]Call_2020!$I$21+[9]Call_2020!$I$28+[9]Call_2020!$I$44+[9]Call_2020!$I$45+[9]Call_2020!$I$49+[9]Call_avulsas_FCT!$I$19+[9]Call_avulsas_FCT!$I$25+[9]Call_avulsas_FCT!$I$41+[9]Call_avulsas_FCT!$I$42</f>
        <v>1926783.8099999998</v>
      </c>
      <c r="F9" s="35">
        <f>[9]Call_2020!$I$8+[9]Call_2020!$I$33+[9]Call_avulsas_FCT!$I$21+[9]Call_avulsas_FCT!$I$36+[9]Call_avulsas_FCT!$I$43+[9]Call_avulsas_FCT!$I$44</f>
        <v>552029.9</v>
      </c>
      <c r="G9" s="35"/>
      <c r="H9" s="35">
        <f>[9]Call_2020!$I$5+[9]Call_2020!$I$12+[9]Call_2020!$I$16+[9]Call_2020!$I$20+[9]Call_2020!$I$27+[9]Call_2020!$I$29+[9]Call_2020!$I$30+[9]Call_2020!$I$31+[9]Call_2020!$I$32+[9]Call_2020!$I$48+[9]Call_avulsas_FCT!$I$22+[9]Call_avulsas_FCT!$I$28+[9]Call_avulsas_FCT!$I$35</f>
        <v>2369213.9300000002</v>
      </c>
      <c r="I9" s="35">
        <f>[9]Call_2020!$I$6+[9]Call_2020!$I$13+[9]Call_2020!$I$14+[9]Call_2020!$I$15+[9]Call_2020!$I$36+[9]Call_2020!$I$46+[9]Call_avulsas_FCT!$I$23+[9]Call_avulsas_FCT!$I$26+[9]Call_avulsas_FCT!$I$40+[9]Call_avulsas_FCT!$I$48+[9]Call_avulsas_FCT!$I$49</f>
        <v>916423.54</v>
      </c>
      <c r="J9" s="35">
        <f>[9]Call_2020!$I$43</f>
        <v>149878.75</v>
      </c>
      <c r="K9" s="35">
        <f>[9]Call_2020!$I$22+[9]Call_2020!$I$23+[9]Call_2020!$I$24+[9]Call_2020!$I$25+[9]Call_2020!$I$26+[9]Call_2020!$I$35+[9]Call_avulsas_FCT!$I$39</f>
        <v>962314.16</v>
      </c>
      <c r="L9" s="36">
        <f t="shared" si="0"/>
        <v>8227845.6299999999</v>
      </c>
    </row>
    <row r="10" spans="1:12">
      <c r="A10" s="163"/>
      <c r="B10" s="34" t="s">
        <v>601</v>
      </c>
      <c r="C10" s="35"/>
      <c r="D10" s="35">
        <f>[9]P_nacionais_avulsos!$I$7+[9]IFAP!$J$19</f>
        <v>137932.5</v>
      </c>
      <c r="E10" s="35">
        <f>[9]IFAP!$J$18+[9]Balcao_2020!$K$75+[9]Balcao_2020!$K$98+[9]Balcao_2020!$K$122+[9]Balcao_2020!$K$123+[9]Balcao_2020!$K$127+[9]Balcao_2020!$K$128+[9]Balcao_2020!$K$131+[9]Balcao_2020!$K$133+[9]Balcao_2020!$K$134+[9]Balcao_2020!$K$140</f>
        <v>2612123.87</v>
      </c>
      <c r="F10" s="35">
        <f>[9]P_nacionais_avulsos!$I$6</f>
        <v>382605.75</v>
      </c>
      <c r="G10" s="35">
        <f>[9]Balcao_2020!$K$12+[9]Balcao_2020!$K$13+[9]Balcao_2020!$K$14+[9]Balcao_2020!$K$16+[9]Balcao_2020!$K$17</f>
        <v>1211342.99</v>
      </c>
      <c r="H10" s="35">
        <f>[9]Balcao_2020!$K$49</f>
        <v>103083.47</v>
      </c>
      <c r="I10" s="35">
        <f>[9]Balcao_2020!$K$68+[9]Balcao_2020!$K$69+[9]Balcao_2020!$K$71+[9]Balcao_2020!$K$76</f>
        <v>407304.37</v>
      </c>
      <c r="J10" s="35">
        <f>[9]P_nacionais_avulsos!$I$14</f>
        <v>16736.419999999998</v>
      </c>
      <c r="K10" s="35">
        <f>[9]Balcao_2020!$K$23</f>
        <v>141301.41</v>
      </c>
      <c r="L10" s="36">
        <f t="shared" si="0"/>
        <v>5012430.78</v>
      </c>
    </row>
    <row r="11" spans="1:12">
      <c r="A11" s="163">
        <v>2021</v>
      </c>
      <c r="B11" s="34" t="s">
        <v>20</v>
      </c>
      <c r="C11" s="35">
        <f>[9]Call_2021!$I$39</f>
        <v>49946</v>
      </c>
      <c r="D11" s="35">
        <f>[9]Call_2021!$I$6+[9]Call_2021!$I$15+[9]Call_2021!$I$19+[9]Call_2021!$I$22+[9]Call_2021!$I$24+[9]Call_2021!$I$25+[9]Call_2021!$I$26+[9]Call_2021!$I$29+[9]Call_2021!$I$48+[9]Call_2021!$I$50+[9]Call_2021!$I$51+[9]Call_2021!$I$54+[9]Call_2021!$I$55+[9]Call_2021!$I$56+[9]Call_2021!$I$59+[9]Call_2021!$I$60+[9]Call_2021!$I$61+[9]Call_2021!$I$62+[9]Call_avulsas_FCT!$I$27</f>
        <v>1457813.67</v>
      </c>
      <c r="E11" s="35">
        <f>[9]Call_2021!$I$8+[9]Call_2021!$I$18+[9]Call_2021!$I$21+[9]Call_2021!$I$31+[9]Call_2021!$I$33+[9]Call_2021!$I$34+[9]Call_2021!$I$69</f>
        <v>254110.90000000002</v>
      </c>
      <c r="F11" s="35">
        <f>[9]Call_2021!$I$10+[9]Call_2021!$I$40+[9]Call_2021!$I$46+[9]Call_avulsas_FCT!$I$55</f>
        <v>463712.56</v>
      </c>
      <c r="G11" s="35">
        <f>[9]Call_2021!$I$32+[9]Call_2021!$I$65+[9]Call_avulsas_FCT!$I$54</f>
        <v>140718.04999999999</v>
      </c>
      <c r="H11" s="35">
        <f>[9]Call_2021!$I$5+[9]Call_2021!$I$11+[9]Call_2021!$I$16+[9]Call_2021!$I$17+[9]Call_2021!$I$20+[9]Call_2021!$I$23+[9]Call_2021!$I$42+[9]Call_2021!$I$44+[9]Call_2021!$I$45+[9]Call_2021!$I$49+[9]Call_2021!$I$52+[9]Call_2021!$I$53+[9]Call_2021!$I$63+[9]Call_avulsas_FCT!$I$30+[9]Call_avulsas_FCT!$I$56</f>
        <v>1738497.3199999998</v>
      </c>
      <c r="I11" s="35">
        <f>[9]Call_2021!$I$7+[9]Call_2021!$I$9+[9]Call_2021!$I$27+[9]Call_2021!$I$30+[9]Call_2021!$I$35+[9]Call_2021!$I$36+[9]Call_2021!$I$37+[9]Call_2021!$I$41+[9]Call_2021!$I$57+[9]Call_2021!$I$58+[9]Call_2021!$I$64+[9]Call_2021!$I$66+[9]Call_2021!$I$67+[9]Call_2021!$I$68</f>
        <v>1033847.31</v>
      </c>
      <c r="J11" s="35"/>
      <c r="K11" s="35">
        <f>[9]Call_2021!$I$12+[9]Call_2021!$I$13+[9]Call_2021!$I$14+[9]Call_2021!$I$47+[9]Call_avulsas_FCT!$I$31+[9]Call_avulsas_FCT!$I$53+[9]Call_avulsas_FCT!$I$57+[9]Call_avulsas_FCT!$I$58+[9]Call_avulsas_FCT!$I$59</f>
        <v>1526307.4099999997</v>
      </c>
      <c r="L11" s="36">
        <f t="shared" si="0"/>
        <v>6664953.2199999988</v>
      </c>
    </row>
    <row r="12" spans="1:12">
      <c r="A12" s="163"/>
      <c r="B12" s="34" t="s">
        <v>601</v>
      </c>
      <c r="C12" s="35">
        <f>[9]P_nacionais_avulsos!$I$8</f>
        <v>57329.51</v>
      </c>
      <c r="D12" s="35"/>
      <c r="E12" s="35">
        <f>[9]Balcao_2020!$K$77+[9]Balcao_2020!$K$135+[9]Balcao_2020!$K$136+[9]Balcao_2020!$K$137+[9]Balcao_2020!$K$138+[9]Balcao_2020!$K$141</f>
        <v>1381145.81</v>
      </c>
      <c r="F12" s="35">
        <f>[9]Balcao_2020!$K$8</f>
        <v>313589.78000000003</v>
      </c>
      <c r="G12" s="35">
        <f>[9]Balcao_2020!$K$19+[9]Balcao_2020!$K$20</f>
        <v>277830.17000000004</v>
      </c>
      <c r="H12" s="35">
        <f>[9]Balcao_2020!$K$50+[9]Balcao_2020!$K$52</f>
        <v>223647.11</v>
      </c>
      <c r="I12" s="35">
        <f>[9]Balcao_2020!$K$78</f>
        <v>73903.61</v>
      </c>
      <c r="J12" s="35"/>
      <c r="K12" s="35">
        <f>[9]Balcao_2020!$K$22</f>
        <v>99217.44</v>
      </c>
      <c r="L12" s="36">
        <f t="shared" si="0"/>
        <v>2426663.4299999997</v>
      </c>
    </row>
    <row r="13" spans="1:12">
      <c r="A13" s="163">
        <v>2022</v>
      </c>
      <c r="B13" s="34" t="s">
        <v>20</v>
      </c>
      <c r="C13" s="35">
        <f>[9]Call_2022!$J$5+[9]Call_2022!$J$90</f>
        <v>26242.11</v>
      </c>
      <c r="D13" s="35">
        <f>[9]Call_2022!$J$6+[9]Call_2022!$J$7+[9]Call_2022!$J$8+[9]Call_2022!$J$9+[9]Call_2022!$J$10+[9]Call_2022!$J$11+[9]Call_2022!$J$12+[9]Call_2022!$J$13+[9]Call_2022!$J$14+[9]Call_2022!$J$15+[9]Call_2022!$J$16+[9]Call_2022!$J$17+[9]Call_2022!$J$18+[9]Call_2022!$J$20</f>
        <v>967017.46</v>
      </c>
      <c r="E13" s="35">
        <f>[9]Call_2022!$J$19+[9]Call_2022!$J$35+[9]Call_2022!$J$46+[9]Call_2022!$J$55+[9]Call_2022!$J$56+[9]Call_2022!$J$57+[9]Call_2022!$J$58+[9]Call_2022!$J$59+[9]Call_2022!$J$60+[9]Call_2022!$J$61+[9]Call_2022!$J$62+[9]Call_2022!$J$63+[9]Call_2022!$J$64+[9]Call_2022!$J$65+[9]Call_2022!$J$66+[9]Call_2022!$J$67+[9]Call_2022!$J$68+[9]Call_2022!$J$69+[9]Call_2022!$J$70+[9]Call_2022!$J$71+[9]Call_2022!$J$72+[9]Call_2022!$J$73+[9]Call_2022!$J$74+[9]Call_2022!$J$75+[9]Call_2022!$J$76+[9]Call_2022!$J$77+[9]Call_2022!$J$78+[9]Call_2022!$J$79+[9]Call_2022!$J$80+[9]Call_2022!$J$81+[9]Call_2022!$J$82+[9]Call_2022!$J$83+[9]Call_2022!$J$84+[9]Call_2022!$J$85+[9]Call_2022!$J$86+[9]Call_2022!$J$87+[9]Call_2022!$J$88+[9]Call_avulsas_FCT!$I$50</f>
        <v>934952.53000000014</v>
      </c>
      <c r="F13" s="35">
        <f>[9]Call_2022!$J$21+[9]Call_2022!$J$22+[9]Call_2022!$J$23+[9]Call_2022!$J$24</f>
        <v>155939.4</v>
      </c>
      <c r="G13" s="35"/>
      <c r="H13" s="35">
        <f>[9]Call_2022!$J$25+[9]Call_2022!$J$26+[9]Call_2022!$J$27+[9]Call_2022!$J$28+[9]Call_2022!$J$29+[9]Call_2022!$J$30+[9]Call_2022!$J$31+[9]Call_2022!$J$32+[9]Call_2022!$J$33+[9]Call_2022!$J$34+[9]Call_avulsas_FCT!$I$32</f>
        <v>1325382.69</v>
      </c>
      <c r="I13" s="35">
        <f>[9]Call_2022!$J$36+[9]Call_2022!$J$37+[9]Call_2022!$J$38+[9]Call_2022!$J$39+[9]Call_2022!$J$40+[9]Call_2022!$J$41+[9]Call_2022!$J$42+[9]Call_2022!$J$43+[9]Call_2022!$J$44+[9]Call_2022!$J$45+[9]Call_2022!$J$47+[9]Call_2022!$J$48+[9]Call_2022!$J$49+[9]Call_2022!$J$89</f>
        <v>1481396.5799999998</v>
      </c>
      <c r="J13" s="35"/>
      <c r="K13" s="35">
        <f>[9]Call_2022!$J$50+[9]Call_2022!$J$51+[9]Call_2022!$J$52+[9]Call_2022!$J$53+[9]Call_2022!$J$54</f>
        <v>437965.81999999995</v>
      </c>
      <c r="L13" s="36">
        <f t="shared" si="0"/>
        <v>5328896.59</v>
      </c>
    </row>
    <row r="14" spans="1:12">
      <c r="A14" s="163"/>
      <c r="B14" s="34" t="s">
        <v>602</v>
      </c>
      <c r="C14" s="35"/>
      <c r="D14" s="35">
        <f>[9]PRR_C5!$J$31</f>
        <v>58262.79</v>
      </c>
      <c r="E14" s="35">
        <f>[9]PRR_C5!$J$7+[9]PRR_C5!$J$13+[9]PRR_C5!$J$14+[9]PRR_C5!$J$15+[9]PRR_C5!$J$16+[9]PRR_C5!$J$17+[9]PRR_C5!$J$18+[9]PRR_C5!$J$19+[9]PRR_C5!$J$20+[9]PRR_C5!$J$21+[9]PRR_C5!$J$22+[9]PRR_C5!$J$23+[9]PRR_C5!$J$24</f>
        <v>18513446.470000003</v>
      </c>
      <c r="F14" s="35"/>
      <c r="G14" s="35">
        <f>[9]PRR_C5!$J$9+[9]PRR_C5!$J$25+[9]PRR_C5!$J$27+[9]PRR_C5!$J$30</f>
        <v>1768172.8000000003</v>
      </c>
      <c r="H14" s="35">
        <f>[9]PRR_C5!$J$6</f>
        <v>737038.78</v>
      </c>
      <c r="I14" s="35">
        <f>[9]PRR_C5!$J$5+[9]PRR_C5!$J$10</f>
        <v>5216165.21</v>
      </c>
      <c r="J14" s="35">
        <f>[9]PRR_C5!$J$8</f>
        <v>37915.269999999997</v>
      </c>
      <c r="K14" s="35">
        <f>[9]PRR_C5!$J$11+[9]PRR_C5!$J$12+[9]PRR_C5!$J$26+[9]PRR_C5!$J$32</f>
        <v>5244500.1100000003</v>
      </c>
      <c r="L14" s="36">
        <f t="shared" si="0"/>
        <v>31575501.430000003</v>
      </c>
    </row>
    <row r="15" spans="1:12">
      <c r="A15" s="163">
        <v>2023</v>
      </c>
      <c r="B15" s="34" t="s">
        <v>20</v>
      </c>
      <c r="C15" s="35"/>
      <c r="D15" s="35"/>
      <c r="E15" s="35"/>
      <c r="F15" s="35"/>
      <c r="G15" s="35"/>
      <c r="H15" s="35">
        <f>[9]Call_avulsas_FCT!$I$60</f>
        <v>75000</v>
      </c>
      <c r="I15" s="35"/>
      <c r="J15" s="35"/>
      <c r="K15" s="35"/>
      <c r="L15" s="36">
        <f t="shared" si="0"/>
        <v>75000</v>
      </c>
    </row>
    <row r="16" spans="1:12">
      <c r="A16" s="163"/>
      <c r="B16" s="34" t="s">
        <v>602</v>
      </c>
      <c r="C16" s="35"/>
      <c r="D16" s="35"/>
      <c r="E16" s="35">
        <f>[9]PRR_C5!$J$28</f>
        <v>571010.27</v>
      </c>
      <c r="F16" s="35"/>
      <c r="G16" s="35"/>
      <c r="H16" s="35">
        <f>[9]PRR_C5!$J$29</f>
        <v>174196.4</v>
      </c>
      <c r="I16" s="35"/>
      <c r="J16" s="35"/>
      <c r="K16" s="35"/>
      <c r="L16" s="36">
        <f t="shared" si="0"/>
        <v>745206.67</v>
      </c>
    </row>
    <row r="17" spans="1:13">
      <c r="A17" s="163"/>
      <c r="B17" s="34" t="s">
        <v>601</v>
      </c>
      <c r="C17" s="35"/>
      <c r="D17" s="35"/>
      <c r="E17" s="35">
        <f>[9]PRR_Outros!$I$5</f>
        <v>329993.14</v>
      </c>
      <c r="F17" s="35"/>
      <c r="G17" s="35">
        <f>[9]P_nacionais_avulsos!$I$15</f>
        <v>299905.34999999998</v>
      </c>
      <c r="H17" s="35"/>
      <c r="I17" s="35"/>
      <c r="J17" s="35"/>
      <c r="K17" s="35">
        <f>[9]P_nacionais_avulsos!$I$16</f>
        <v>299905.34999999998</v>
      </c>
      <c r="L17" s="36">
        <f t="shared" si="0"/>
        <v>929803.84</v>
      </c>
    </row>
    <row r="18" spans="1:13" ht="15.75" thickBot="1">
      <c r="A18" s="164" t="s">
        <v>583</v>
      </c>
      <c r="B18" s="165"/>
      <c r="C18" s="37">
        <f t="shared" ref="C18:L18" si="1">SUM(C7:C17)</f>
        <v>337122.19</v>
      </c>
      <c r="D18" s="37">
        <f t="shared" si="1"/>
        <v>3775620.13</v>
      </c>
      <c r="E18" s="37">
        <f t="shared" si="1"/>
        <v>27871637.390000004</v>
      </c>
      <c r="F18" s="37">
        <f t="shared" si="1"/>
        <v>1867877.39</v>
      </c>
      <c r="G18" s="37">
        <f t="shared" si="1"/>
        <v>4148465.8800000004</v>
      </c>
      <c r="H18" s="37">
        <f t="shared" si="1"/>
        <v>6840444.1500000013</v>
      </c>
      <c r="I18" s="37">
        <f t="shared" si="1"/>
        <v>9753868.3000000007</v>
      </c>
      <c r="J18" s="37">
        <f t="shared" si="1"/>
        <v>212740.43999999997</v>
      </c>
      <c r="K18" s="37">
        <f t="shared" si="1"/>
        <v>8711511.6999999993</v>
      </c>
      <c r="L18" s="38">
        <f t="shared" si="1"/>
        <v>63519287.570000008</v>
      </c>
    </row>
    <row r="19" spans="1:13">
      <c r="A19" s="39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1" spans="1:13" ht="15.75" thickBot="1">
      <c r="A21" s="166" t="s">
        <v>607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</row>
    <row r="22" spans="1:13">
      <c r="A22" s="30" t="s">
        <v>595</v>
      </c>
      <c r="B22" s="31" t="s">
        <v>596</v>
      </c>
      <c r="C22" s="31" t="s">
        <v>13</v>
      </c>
      <c r="D22" s="31" t="s">
        <v>7</v>
      </c>
      <c r="E22" s="31" t="s">
        <v>20</v>
      </c>
      <c r="F22" s="31" t="s">
        <v>11</v>
      </c>
      <c r="G22" s="31" t="s">
        <v>597</v>
      </c>
      <c r="H22" s="31" t="s">
        <v>12</v>
      </c>
      <c r="I22" s="31" t="s">
        <v>598</v>
      </c>
      <c r="J22" s="31" t="s">
        <v>15</v>
      </c>
      <c r="K22" s="31" t="s">
        <v>599</v>
      </c>
      <c r="L22" s="42" t="s">
        <v>603</v>
      </c>
      <c r="M22" s="32" t="s">
        <v>600</v>
      </c>
    </row>
    <row r="23" spans="1:13">
      <c r="A23" s="163">
        <v>2019</v>
      </c>
      <c r="B23" s="34" t="s">
        <v>604</v>
      </c>
      <c r="C23" s="35"/>
      <c r="D23" s="35">
        <f>'[9]Funding&amp;Tenders'!$L$103+'[9]Funding&amp;Tenders'!$L$114+'[9]Funding&amp;Tenders'!$L$120+'[9]Funding&amp;Tenders'!$L$123</f>
        <v>2093780.28</v>
      </c>
      <c r="E23" s="35">
        <f>'[9]Funding&amp;Tenders'!$L$107+'[9]Funding&amp;Tenders'!$L$108+'[9]Funding&amp;Tenders'!$L$111+'[9]Funding&amp;Tenders'!$L$117+'[9]Funding&amp;Tenders'!$L$121+'[9]Funding&amp;Tenders'!$L$127+'[9]Funding&amp;Tenders'!$L$128+'[9]Funding&amp;Tenders'!$L$135</f>
        <v>1600538.64</v>
      </c>
      <c r="F23" s="35">
        <f>'[9]Funding&amp;Tenders'!$L$109</f>
        <v>442206.25</v>
      </c>
      <c r="G23" s="35">
        <f>'[9]Funding&amp;Tenders'!$L$110</f>
        <v>72938.63</v>
      </c>
      <c r="H23" s="35">
        <f>'[9]Funding&amp;Tenders'!$L$113+'[9]Funding&amp;Tenders'!$L$116+'[9]Funding&amp;Tenders'!$L$119+'[9]Funding&amp;Tenders'!$L$125+'[9]Funding&amp;Tenders'!$L$126</f>
        <v>889936.37000000011</v>
      </c>
      <c r="I23" s="35">
        <f>'[9]Funding&amp;Tenders'!$L$112+'[9]Funding&amp;Tenders'!$L$124</f>
        <v>1583127.04</v>
      </c>
      <c r="J23" s="35"/>
      <c r="K23" s="35">
        <f>'[9]Funding&amp;Tenders'!$L$118</f>
        <v>417281.25</v>
      </c>
      <c r="L23" s="43">
        <f>'[9]Funding&amp;Tenders'!$L$122</f>
        <v>30757.5</v>
      </c>
      <c r="M23" s="36">
        <f>SUM(C23:L23)</f>
        <v>7130565.96</v>
      </c>
    </row>
    <row r="24" spans="1:13">
      <c r="A24" s="163"/>
      <c r="B24" s="34" t="s">
        <v>601</v>
      </c>
      <c r="C24" s="35">
        <f>[9]P_internacionais_avulsos!$K$27</f>
        <v>279612.40000000002</v>
      </c>
      <c r="D24" s="35">
        <f>[9]P_internacionais_avulsos!$K$30+[9]P_internacionais_avulsos!$K$31</f>
        <v>28890.550000000003</v>
      </c>
      <c r="E24" s="35"/>
      <c r="F24" s="35"/>
      <c r="G24" s="35"/>
      <c r="H24" s="35">
        <f>[9]P_internacionais_avulsos!$K$29</f>
        <v>190000</v>
      </c>
      <c r="I24" s="35"/>
      <c r="J24" s="35"/>
      <c r="K24" s="35"/>
      <c r="L24" s="43"/>
      <c r="M24" s="36">
        <f t="shared" ref="M24:M33" si="2">SUM(C24:L24)</f>
        <v>498502.95</v>
      </c>
    </row>
    <row r="25" spans="1:13">
      <c r="A25" s="163">
        <v>2020</v>
      </c>
      <c r="B25" s="34" t="s">
        <v>604</v>
      </c>
      <c r="C25" s="35">
        <f>'[9]Funding&amp;Tenders'!$L$159</f>
        <v>54137.5</v>
      </c>
      <c r="D25" s="35">
        <f>'[9]Funding&amp;Tenders'!$L$140+'[9]Funding&amp;Tenders'!$L$152+'[9]Funding&amp;Tenders'!$L$153</f>
        <v>656252.54</v>
      </c>
      <c r="E25" s="35">
        <f>'[9]Funding&amp;Tenders'!$L$141+'[9]Funding&amp;Tenders'!$L$143+'[9]Funding&amp;Tenders'!$L$144</f>
        <v>1482027.79</v>
      </c>
      <c r="F25" s="35">
        <f>'[9]Funding&amp;Tenders'!$L$161</f>
        <v>290625</v>
      </c>
      <c r="G25" s="35">
        <f>'[9]Funding&amp;Tenders'!$L$149</f>
        <v>313591.25</v>
      </c>
      <c r="H25" s="35">
        <f>'[9]Funding&amp;Tenders'!$L$133+'[9]Funding&amp;Tenders'!$L$142+'[9]Funding&amp;Tenders'!$L$147+'[9]Funding&amp;Tenders'!$L$148+'[9]Funding&amp;Tenders'!$L$150</f>
        <v>877725.32000000007</v>
      </c>
      <c r="I25" s="35">
        <f>'[9]Funding&amp;Tenders'!$L$145+'[9]Funding&amp;Tenders'!$L$156</f>
        <v>230250</v>
      </c>
      <c r="J25" s="35"/>
      <c r="K25" s="35">
        <f>'[9]Funding&amp;Tenders'!$L$136+'[9]Funding&amp;Tenders'!$L$146+'[9]Funding&amp;Tenders'!$L$162</f>
        <v>3594552.5</v>
      </c>
      <c r="L25" s="43">
        <f>'[9]Funding&amp;Tenders'!$L$137</f>
        <v>521250</v>
      </c>
      <c r="M25" s="36">
        <f t="shared" si="2"/>
        <v>8020411.9000000004</v>
      </c>
    </row>
    <row r="26" spans="1:13">
      <c r="A26" s="163"/>
      <c r="B26" s="34" t="s">
        <v>601</v>
      </c>
      <c r="C26" s="35">
        <f>[9]P_internacionais_avulsos!$K$12</f>
        <v>14859.2</v>
      </c>
      <c r="D26" s="35">
        <f>[9]P_internacionais_avulsos!$K$19+[9]P_internacionais_avulsos!$K$20+[9]P_internacionais_avulsos!$K$21+[9]P_internacionais_avulsos!$K$32+[9]P_internacionais_avulsos!$K$33+[9]P_internacionais_avulsos!$K$34</f>
        <v>612951.60000000009</v>
      </c>
      <c r="E26" s="35"/>
      <c r="F26" s="35">
        <f>[9]P_internacionais_avulsos!$K$22+[9]P_internacionais_avulsos!$K$25+[9]P_internacionais_avulsos!$K$26</f>
        <v>380518.10000000003</v>
      </c>
      <c r="G26" s="35"/>
      <c r="H26" s="35"/>
      <c r="I26" s="35"/>
      <c r="J26" s="35"/>
      <c r="K26" s="35"/>
      <c r="L26" s="43"/>
      <c r="M26" s="36">
        <f t="shared" si="2"/>
        <v>1008328.9000000001</v>
      </c>
    </row>
    <row r="27" spans="1:13">
      <c r="A27" s="163">
        <v>2021</v>
      </c>
      <c r="B27" s="34" t="s">
        <v>604</v>
      </c>
      <c r="C27" s="35">
        <f>'[9]Funding&amp;Tenders'!$L$160+'[9]Funding&amp;Tenders'!$L$178</f>
        <v>438850</v>
      </c>
      <c r="D27" s="35">
        <f>'[9]Funding&amp;Tenders'!$L$158+'[9]Funding&amp;Tenders'!$L$173+'[9]Funding&amp;Tenders'!$L$176</f>
        <v>2092487.58</v>
      </c>
      <c r="E27" s="35">
        <f>'[9]Funding&amp;Tenders'!$L$166+'[9]Funding&amp;Tenders'!$L$167+'[9]Funding&amp;Tenders'!$L$171</f>
        <v>431470.24</v>
      </c>
      <c r="F27" s="35">
        <f>'[9]Funding&amp;Tenders'!$L$174</f>
        <v>159815.04000000001</v>
      </c>
      <c r="G27" s="35">
        <f>'[9]Funding&amp;Tenders'!$L$179</f>
        <v>46875</v>
      </c>
      <c r="H27" s="35">
        <f>'[9]Funding&amp;Tenders'!$L$180+'[9]Funding&amp;Tenders'!$L$181</f>
        <v>441250</v>
      </c>
      <c r="I27" s="35"/>
      <c r="J27" s="35">
        <f>'[9]Funding&amp;Tenders'!$L$172</f>
        <v>307625</v>
      </c>
      <c r="K27" s="35">
        <f>'[9]Funding&amp;Tenders'!$L$175</f>
        <v>159815.04000000001</v>
      </c>
      <c r="L27" s="43"/>
      <c r="M27" s="36">
        <f t="shared" si="2"/>
        <v>4078187.9000000004</v>
      </c>
    </row>
    <row r="28" spans="1:13">
      <c r="A28" s="163"/>
      <c r="B28" s="34" t="s">
        <v>605</v>
      </c>
      <c r="C28" s="35"/>
      <c r="D28" s="35"/>
      <c r="E28" s="35"/>
      <c r="F28" s="35">
        <f>'[9]Funding&amp;Tenders'!$L$182</f>
        <v>563875</v>
      </c>
      <c r="G28" s="35"/>
      <c r="H28" s="35"/>
      <c r="I28" s="35"/>
      <c r="J28" s="35"/>
      <c r="K28" s="35"/>
      <c r="L28" s="43"/>
      <c r="M28" s="44">
        <f t="shared" si="2"/>
        <v>563875</v>
      </c>
    </row>
    <row r="29" spans="1:13">
      <c r="A29" s="163"/>
      <c r="B29" s="34" t="s">
        <v>601</v>
      </c>
      <c r="C29" s="35">
        <f>[9]P_internacionais_avulsos!$K$11</f>
        <v>8670.02</v>
      </c>
      <c r="D29" s="35">
        <f>[9]P_internacionais_avulsos!$K$8</f>
        <v>74097.5</v>
      </c>
      <c r="E29" s="35"/>
      <c r="F29" s="35"/>
      <c r="G29" s="35"/>
      <c r="H29" s="35"/>
      <c r="I29" s="35">
        <f>[9]P_internacionais_avulsos!$K$37</f>
        <v>11065</v>
      </c>
      <c r="J29" s="35"/>
      <c r="K29" s="35">
        <f>[9]P_internacionais_avulsos!$K$10+[9]P_internacionais_avulsos!$K$35</f>
        <v>115565.01</v>
      </c>
      <c r="L29" s="43">
        <f>[9]P_internacionais_avulsos!$K$36</f>
        <v>11285.06</v>
      </c>
      <c r="M29" s="36">
        <f t="shared" si="2"/>
        <v>220682.59</v>
      </c>
    </row>
    <row r="30" spans="1:13">
      <c r="A30" s="163">
        <v>2022</v>
      </c>
      <c r="B30" s="34" t="s">
        <v>605</v>
      </c>
      <c r="C30" s="35">
        <f>'[9]Funding&amp;Tenders'!$L$201+'[9]Funding&amp;Tenders'!$L$203+'[9]Funding&amp;Tenders'!$L$205</f>
        <v>1193693.75</v>
      </c>
      <c r="D30" s="35">
        <f>'[9]Funding&amp;Tenders'!$L$197+'[9]Funding&amp;Tenders'!$L$209+'[9]Funding&amp;Tenders'!$L$232+'[9]Funding&amp;Tenders'!$L$242+'[9]Funding&amp;Tenders'!$L$266</f>
        <v>1133012.29</v>
      </c>
      <c r="E30" s="35">
        <f>'[9]Funding&amp;Tenders'!$L$192+'[9]Funding&amp;Tenders'!$L$193+'[9]Funding&amp;Tenders'!$L$199+'[9]Funding&amp;Tenders'!$L$200+'[9]Funding&amp;Tenders'!$L$212+'[9]Funding&amp;Tenders'!$L$216+'[9]Funding&amp;Tenders'!$L$219+'[9]Funding&amp;Tenders'!$L$222+'[9]Funding&amp;Tenders'!$L$237+'[9]Funding&amp;Tenders'!$L$239+'[9]Funding&amp;Tenders'!$L$256+'[9]Funding&amp;Tenders'!$L$270</f>
        <v>5420343.9500000002</v>
      </c>
      <c r="F30" s="35">
        <f>'[9]Funding&amp;Tenders'!$L$202+'[9]Funding&amp;Tenders'!$L$229</f>
        <v>852312.5</v>
      </c>
      <c r="G30" s="35">
        <f>'[9]Funding&amp;Tenders'!$L$196+'[9]Funding&amp;Tenders'!$L$204+'[9]Funding&amp;Tenders'!$L$211+'[9]Funding&amp;Tenders'!$L$236</f>
        <v>979336.57000000007</v>
      </c>
      <c r="H30" s="35">
        <f>'[9]Funding&amp;Tenders'!$L$194+'[9]Funding&amp;Tenders'!$L$198+'[9]Funding&amp;Tenders'!$L$210+'[9]Funding&amp;Tenders'!$L$215+'[9]Funding&amp;Tenders'!$L$217+'[9]Funding&amp;Tenders'!$L$221+'[9]Funding&amp;Tenders'!$L$230+'[9]Funding&amp;Tenders'!$L$240+'[9]Funding&amp;Tenders'!$L$262+'[9]Funding&amp;Tenders'!$L$265</f>
        <v>1556083.02</v>
      </c>
      <c r="I30" s="35">
        <f>'[9]Funding&amp;Tenders'!$L$183+'[9]Funding&amp;Tenders'!$L$220+'[9]Funding&amp;Tenders'!$L$228+'[9]Funding&amp;Tenders'!$L$249+'[9]Funding&amp;Tenders'!$L$252+'[9]Funding&amp;Tenders'!$L$258</f>
        <v>2148956.75</v>
      </c>
      <c r="J30" s="35"/>
      <c r="K30" s="35">
        <f>'[9]Funding&amp;Tenders'!$L$207+'[9]Funding&amp;Tenders'!$L$235+'[9]Funding&amp;Tenders'!$L$238+'[9]Funding&amp;Tenders'!$L$250+'[9]Funding&amp;Tenders'!$L$251+'[9]Funding&amp;Tenders'!$L$257</f>
        <v>4828158</v>
      </c>
      <c r="L30" s="43">
        <f>'[9]Funding&amp;Tenders'!$L$195+'[9]Funding&amp;Tenders'!$L$245+'[9]Funding&amp;Tenders'!$L$264</f>
        <v>12178062</v>
      </c>
      <c r="M30" s="36">
        <f t="shared" si="2"/>
        <v>30289958.829999998</v>
      </c>
    </row>
    <row r="31" spans="1:13">
      <c r="A31" s="163"/>
      <c r="B31" s="34" t="s">
        <v>601</v>
      </c>
      <c r="C31" s="35">
        <f>[9]P_internacionais_avulsos!$K$13+[9]P_internacionais_avulsos!$K$38</f>
        <v>60000</v>
      </c>
      <c r="D31" s="35">
        <f>'[9]Funding&amp;Tenders'!$L$214+[9]P_internacionais_avulsos!$K$17</f>
        <v>129795.85</v>
      </c>
      <c r="E31" s="35">
        <f>'[9]Funding&amp;Tenders'!$L$213+'[9]Funding&amp;Tenders'!$L$223+'[9]Funding&amp;Tenders'!$L$224+'[9]Funding&amp;Tenders'!$L$225</f>
        <v>3492465.45</v>
      </c>
      <c r="F31" s="35">
        <f>'[9]Funding&amp;Tenders'!$L$231+'[9]Funding&amp;Tenders'!$L$261</f>
        <v>521866.52</v>
      </c>
      <c r="G31" s="35">
        <f>'[9]Funding&amp;Tenders'!$L$226+'[9]Funding&amp;Tenders'!$L$254+'[9]Funding&amp;Tenders'!$L$255</f>
        <v>2040712.56</v>
      </c>
      <c r="H31" s="35">
        <f>[9]P_internacionais_avulsos!$K$15+[9]P_internacionais_avulsos!$K$48</f>
        <v>825454.59</v>
      </c>
      <c r="I31" s="35">
        <f>[9]P_internacionais_avulsos!$K$14+[9]P_internacionais_avulsos!$K$39+[9]P_internacionais_avulsos!$K$55+[9]P_internacionais_avulsos!$K$56+[9]P_internacionais_avulsos!$K$57</f>
        <v>1418227.8599999999</v>
      </c>
      <c r="J31" s="35">
        <f>[9]P_internacionais_avulsos!$K$18</f>
        <v>82965.66</v>
      </c>
      <c r="K31" s="35"/>
      <c r="L31" s="43"/>
      <c r="M31" s="36">
        <f t="shared" si="2"/>
        <v>8571488.4900000002</v>
      </c>
    </row>
    <row r="32" spans="1:13">
      <c r="A32" s="163">
        <v>2023</v>
      </c>
      <c r="B32" s="34" t="s">
        <v>605</v>
      </c>
      <c r="C32" s="35">
        <f>'[9]Funding&amp;Tenders'!$L$310+'[9]Funding&amp;Tenders'!$L$311+'[9]Funding&amp;Tenders'!$L$312</f>
        <v>918696.25</v>
      </c>
      <c r="D32" s="35">
        <f>'[9]Funding&amp;Tenders'!$L$269+'[9]Funding&amp;Tenders'!$L$283+'[9]Funding&amp;Tenders'!$L$292+'[9]Funding&amp;Tenders'!$L$309</f>
        <v>2600435.2999999998</v>
      </c>
      <c r="E32" s="35">
        <f>'[9]Funding&amp;Tenders'!$L$268+'[9]Funding&amp;Tenders'!$L$274+'[9]Funding&amp;Tenders'!$L$275+'[9]Funding&amp;Tenders'!$L$279+'[9]Funding&amp;Tenders'!$L$280+'[9]Funding&amp;Tenders'!$L$281+'[9]Funding&amp;Tenders'!$L$286+'[9]Funding&amp;Tenders'!$L$291+'[9]Funding&amp;Tenders'!$L$301+'[9]Funding&amp;Tenders'!$L$307+'[9]Funding&amp;Tenders'!$L$315</f>
        <v>7957370.6200000001</v>
      </c>
      <c r="F32" s="35">
        <f>'[9]Funding&amp;Tenders'!$L$302</f>
        <v>207975</v>
      </c>
      <c r="G32" s="35">
        <f>'[9]Funding&amp;Tenders'!$L$273</f>
        <v>333125</v>
      </c>
      <c r="H32" s="35">
        <f>'[9]Funding&amp;Tenders'!$L$282+'[9]Funding&amp;Tenders'!$L$284+'[9]Funding&amp;Tenders'!$L$285+'[9]Funding&amp;Tenders'!$L$308</f>
        <v>6613593.5099999998</v>
      </c>
      <c r="I32" s="35">
        <f>'[9]Funding&amp;Tenders'!$L$263+'[9]Funding&amp;Tenders'!$L$300+'[9]Funding&amp;Tenders'!$L$314</f>
        <v>800282.5</v>
      </c>
      <c r="J32" s="35"/>
      <c r="K32" s="35">
        <f>'[9]Funding&amp;Tenders'!$L$267+'[9]Funding&amp;Tenders'!$L$288</f>
        <v>407292.04000000004</v>
      </c>
      <c r="L32" s="43">
        <f>'[9]Funding&amp;Tenders'!$L$299</f>
        <v>1210182.5</v>
      </c>
      <c r="M32" s="36">
        <f t="shared" si="2"/>
        <v>21048952.719999999</v>
      </c>
    </row>
    <row r="33" spans="1:17">
      <c r="A33" s="163"/>
      <c r="B33" s="34" t="s">
        <v>601</v>
      </c>
      <c r="C33" s="35">
        <f>[9]P_internacionais_avulsos!$K$44</f>
        <v>35000</v>
      </c>
      <c r="D33" s="35">
        <f>'[9]Funding&amp;Tenders'!$L$289+'[9]Funding&amp;Tenders'!$L$295</f>
        <v>139291.53</v>
      </c>
      <c r="E33" s="35">
        <f>'[9]Funding&amp;Tenders'!$L$278+'[9]Funding&amp;Tenders'!$L$290+[9]P_internacionais_avulsos!$K$54</f>
        <v>307830</v>
      </c>
      <c r="F33" s="35">
        <f>'[9]Funding&amp;Tenders'!$L$294</f>
        <v>392155</v>
      </c>
      <c r="G33" s="35"/>
      <c r="H33" s="35">
        <f>[9]P_internacionais_avulsos!$K$51+[9]P_internacionais_avulsos!$K$53</f>
        <v>73000</v>
      </c>
      <c r="I33" s="35">
        <f>[9]P_internacionais_avulsos!$K$41+[9]P_internacionais_avulsos!$K$42+[9]P_internacionais_avulsos!$K$45+[9]P_internacionais_avulsos!$K$47+[9]P_internacionais_avulsos!$K$52</f>
        <v>97334</v>
      </c>
      <c r="J33" s="35">
        <f>'[9]Funding&amp;Tenders'!$L$316</f>
        <v>49786.03</v>
      </c>
      <c r="K33" s="35">
        <f>'[9]Funding&amp;Tenders'!$L$271+'[9]Funding&amp;Tenders'!$L$287+[9]P_internacionais_avulsos!$K$28+[9]P_internacionais_avulsos!$K$40+[9]P_internacionais_avulsos!$K$49+[9]P_internacionais_avulsos!$K$50</f>
        <v>639700.27</v>
      </c>
      <c r="L33" s="43">
        <f>[9]P_internacionais_avulsos!$K$43</f>
        <v>9945</v>
      </c>
      <c r="M33" s="36">
        <f t="shared" si="2"/>
        <v>1744041.83</v>
      </c>
      <c r="P33" s="45"/>
    </row>
    <row r="34" spans="1:17" ht="15.75" thickBot="1">
      <c r="A34" s="164" t="s">
        <v>583</v>
      </c>
      <c r="B34" s="165"/>
      <c r="C34" s="37">
        <f t="shared" ref="C34:M34" si="3">SUM(C23:C33)</f>
        <v>3003519.12</v>
      </c>
      <c r="D34" s="37">
        <f t="shared" si="3"/>
        <v>9560995.0199999996</v>
      </c>
      <c r="E34" s="37">
        <f t="shared" si="3"/>
        <v>20692046.690000001</v>
      </c>
      <c r="F34" s="37">
        <f t="shared" si="3"/>
        <v>3811348.41</v>
      </c>
      <c r="G34" s="37">
        <f t="shared" si="3"/>
        <v>3786579.0100000002</v>
      </c>
      <c r="H34" s="37">
        <f t="shared" si="3"/>
        <v>11467042.810000001</v>
      </c>
      <c r="I34" s="37">
        <f t="shared" si="3"/>
        <v>6289243.1500000004</v>
      </c>
      <c r="J34" s="37">
        <f t="shared" si="3"/>
        <v>440376.69000000006</v>
      </c>
      <c r="K34" s="37">
        <f t="shared" si="3"/>
        <v>10162364.109999999</v>
      </c>
      <c r="L34" s="37">
        <f t="shared" si="3"/>
        <v>13961482.060000001</v>
      </c>
      <c r="M34" s="38">
        <f t="shared" si="3"/>
        <v>83174997.070000008</v>
      </c>
    </row>
    <row r="37" spans="1:17" ht="15.75" thickBot="1">
      <c r="A37" s="166" t="s">
        <v>608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</row>
    <row r="38" spans="1:17">
      <c r="A38" s="30" t="s">
        <v>595</v>
      </c>
      <c r="B38" s="31" t="s">
        <v>596</v>
      </c>
      <c r="C38" s="31" t="s">
        <v>13</v>
      </c>
      <c r="D38" s="31" t="s">
        <v>7</v>
      </c>
      <c r="E38" s="31" t="s">
        <v>20</v>
      </c>
      <c r="F38" s="31" t="s">
        <v>11</v>
      </c>
      <c r="G38" s="31" t="s">
        <v>597</v>
      </c>
      <c r="H38" s="31" t="s">
        <v>12</v>
      </c>
      <c r="I38" s="31" t="s">
        <v>598</v>
      </c>
      <c r="J38" s="31" t="s">
        <v>15</v>
      </c>
      <c r="K38" s="31" t="s">
        <v>599</v>
      </c>
      <c r="L38" s="42" t="s">
        <v>603</v>
      </c>
      <c r="M38" s="32" t="s">
        <v>600</v>
      </c>
    </row>
    <row r="39" spans="1:17">
      <c r="A39" s="163">
        <v>2019</v>
      </c>
      <c r="B39" s="34" t="s">
        <v>20</v>
      </c>
      <c r="C39" s="35"/>
      <c r="D39" s="35"/>
      <c r="E39" s="35"/>
      <c r="F39" s="35"/>
      <c r="G39" s="35">
        <f>G7</f>
        <v>450496.52</v>
      </c>
      <c r="H39" s="35"/>
      <c r="I39" s="35">
        <f>I7</f>
        <v>624827.67999999993</v>
      </c>
      <c r="J39" s="35"/>
      <c r="K39" s="35"/>
      <c r="L39" s="43"/>
      <c r="M39" s="36">
        <f>SUM(C39:L39)</f>
        <v>1075324.2</v>
      </c>
    </row>
    <row r="40" spans="1:17">
      <c r="A40" s="163"/>
      <c r="B40" s="34" t="s">
        <v>604</v>
      </c>
      <c r="C40" s="35"/>
      <c r="D40" s="35">
        <f t="shared" ref="D40:I40" si="4">D23</f>
        <v>2093780.28</v>
      </c>
      <c r="E40" s="35">
        <f t="shared" si="4"/>
        <v>1600538.64</v>
      </c>
      <c r="F40" s="35">
        <f t="shared" si="4"/>
        <v>442206.25</v>
      </c>
      <c r="G40" s="35">
        <f t="shared" si="4"/>
        <v>72938.63</v>
      </c>
      <c r="H40" s="35">
        <f t="shared" si="4"/>
        <v>889936.37000000011</v>
      </c>
      <c r="I40" s="35">
        <f t="shared" si="4"/>
        <v>1583127.04</v>
      </c>
      <c r="J40" s="35"/>
      <c r="K40" s="35">
        <f>K23</f>
        <v>417281.25</v>
      </c>
      <c r="L40" s="43">
        <f>L23</f>
        <v>30757.5</v>
      </c>
      <c r="M40" s="36">
        <f t="shared" ref="M40:M56" si="5">SUM(C40:L40)</f>
        <v>7130565.96</v>
      </c>
    </row>
    <row r="41" spans="1:17">
      <c r="A41" s="163"/>
      <c r="B41" s="34" t="s">
        <v>601</v>
      </c>
      <c r="C41" s="35">
        <f>C24</f>
        <v>279612.40000000002</v>
      </c>
      <c r="D41" s="35">
        <f>D8+D24</f>
        <v>35887.29</v>
      </c>
      <c r="E41" s="35">
        <f>E8</f>
        <v>1348070.5899999999</v>
      </c>
      <c r="F41" s="35"/>
      <c r="G41" s="35"/>
      <c r="H41" s="35">
        <f>H8+H24</f>
        <v>284384.45</v>
      </c>
      <c r="I41" s="35"/>
      <c r="J41" s="35">
        <f>J8</f>
        <v>8210</v>
      </c>
      <c r="K41" s="35"/>
      <c r="L41" s="43"/>
      <c r="M41" s="36">
        <f t="shared" si="5"/>
        <v>1956164.7299999997</v>
      </c>
    </row>
    <row r="42" spans="1:17">
      <c r="A42" s="163">
        <v>2020</v>
      </c>
      <c r="B42" s="34" t="s">
        <v>20</v>
      </c>
      <c r="C42" s="35">
        <f>C9</f>
        <v>203604.57</v>
      </c>
      <c r="D42" s="35">
        <f>D9</f>
        <v>1147596.97</v>
      </c>
      <c r="E42" s="35">
        <f>E9</f>
        <v>1926783.8099999998</v>
      </c>
      <c r="F42" s="35">
        <f>F9</f>
        <v>552029.9</v>
      </c>
      <c r="G42" s="35"/>
      <c r="H42" s="35">
        <f>H9</f>
        <v>2369213.9300000002</v>
      </c>
      <c r="I42" s="35">
        <f>I9</f>
        <v>916423.54</v>
      </c>
      <c r="J42" s="35">
        <f>J9</f>
        <v>149878.75</v>
      </c>
      <c r="K42" s="35">
        <f>K9</f>
        <v>962314.16</v>
      </c>
      <c r="L42" s="43"/>
      <c r="M42" s="36">
        <f t="shared" si="5"/>
        <v>8227845.6299999999</v>
      </c>
    </row>
    <row r="43" spans="1:17">
      <c r="A43" s="163"/>
      <c r="B43" s="34" t="s">
        <v>604</v>
      </c>
      <c r="C43" s="35">
        <f t="shared" ref="C43:I43" si="6">C25</f>
        <v>54137.5</v>
      </c>
      <c r="D43" s="35">
        <f t="shared" si="6"/>
        <v>656252.54</v>
      </c>
      <c r="E43" s="35">
        <f t="shared" si="6"/>
        <v>1482027.79</v>
      </c>
      <c r="F43" s="35">
        <f t="shared" si="6"/>
        <v>290625</v>
      </c>
      <c r="G43" s="35">
        <f t="shared" si="6"/>
        <v>313591.25</v>
      </c>
      <c r="H43" s="35">
        <f t="shared" si="6"/>
        <v>877725.32000000007</v>
      </c>
      <c r="I43" s="35">
        <f t="shared" si="6"/>
        <v>230250</v>
      </c>
      <c r="J43" s="35"/>
      <c r="K43" s="35">
        <f>K25</f>
        <v>3594552.5</v>
      </c>
      <c r="L43" s="43">
        <f>L25</f>
        <v>521250</v>
      </c>
      <c r="M43" s="36">
        <f t="shared" si="5"/>
        <v>8020411.9000000004</v>
      </c>
      <c r="P43" s="45"/>
    </row>
    <row r="44" spans="1:17">
      <c r="A44" s="163"/>
      <c r="B44" s="34" t="s">
        <v>601</v>
      </c>
      <c r="C44" s="35">
        <f>C26</f>
        <v>14859.2</v>
      </c>
      <c r="D44" s="35">
        <f>D10+D26</f>
        <v>750884.10000000009</v>
      </c>
      <c r="E44" s="35">
        <v>2612123.87</v>
      </c>
      <c r="F44" s="35">
        <f>F10+F26</f>
        <v>763123.85000000009</v>
      </c>
      <c r="G44" s="35">
        <f>G10</f>
        <v>1211342.99</v>
      </c>
      <c r="H44" s="35">
        <f>H10</f>
        <v>103083.47</v>
      </c>
      <c r="I44" s="35">
        <f>I10</f>
        <v>407304.37</v>
      </c>
      <c r="J44" s="35">
        <f>J10</f>
        <v>16736.419999999998</v>
      </c>
      <c r="K44" s="35">
        <f>K10</f>
        <v>141301.41</v>
      </c>
      <c r="L44" s="43"/>
      <c r="M44" s="36">
        <f t="shared" si="5"/>
        <v>6020759.6799999997</v>
      </c>
      <c r="P44" s="45"/>
    </row>
    <row r="45" spans="1:17">
      <c r="A45" s="163">
        <v>2021</v>
      </c>
      <c r="B45" s="34" t="s">
        <v>20</v>
      </c>
      <c r="C45" s="35">
        <f t="shared" ref="C45:I45" si="7">C11</f>
        <v>49946</v>
      </c>
      <c r="D45" s="35">
        <f t="shared" si="7"/>
        <v>1457813.67</v>
      </c>
      <c r="E45" s="35">
        <f t="shared" si="7"/>
        <v>254110.90000000002</v>
      </c>
      <c r="F45" s="35">
        <f t="shared" si="7"/>
        <v>463712.56</v>
      </c>
      <c r="G45" s="35">
        <f t="shared" si="7"/>
        <v>140718.04999999999</v>
      </c>
      <c r="H45" s="35">
        <f t="shared" si="7"/>
        <v>1738497.3199999998</v>
      </c>
      <c r="I45" s="35">
        <f t="shared" si="7"/>
        <v>1033847.31</v>
      </c>
      <c r="J45" s="35"/>
      <c r="K45" s="35">
        <f>K11</f>
        <v>1526307.4099999997</v>
      </c>
      <c r="L45" s="43"/>
      <c r="M45" s="36">
        <f t="shared" si="5"/>
        <v>6664953.2199999988</v>
      </c>
    </row>
    <row r="46" spans="1:17">
      <c r="A46" s="163"/>
      <c r="B46" s="34" t="s">
        <v>604</v>
      </c>
      <c r="C46" s="35">
        <f t="shared" ref="C46:H46" si="8">C27</f>
        <v>438850</v>
      </c>
      <c r="D46" s="35">
        <f t="shared" si="8"/>
        <v>2092487.58</v>
      </c>
      <c r="E46" s="35">
        <f t="shared" si="8"/>
        <v>431470.24</v>
      </c>
      <c r="F46" s="35">
        <f t="shared" si="8"/>
        <v>159815.04000000001</v>
      </c>
      <c r="G46" s="35">
        <f t="shared" si="8"/>
        <v>46875</v>
      </c>
      <c r="H46" s="35">
        <f t="shared" si="8"/>
        <v>441250</v>
      </c>
      <c r="I46" s="35"/>
      <c r="J46" s="35">
        <f>J27</f>
        <v>307625</v>
      </c>
      <c r="K46" s="35">
        <f>K27</f>
        <v>159815.04000000001</v>
      </c>
      <c r="L46" s="43"/>
      <c r="M46" s="36">
        <f t="shared" si="5"/>
        <v>4078187.9000000004</v>
      </c>
    </row>
    <row r="47" spans="1:17">
      <c r="A47" s="163"/>
      <c r="B47" s="34" t="s">
        <v>605</v>
      </c>
      <c r="C47" s="35"/>
      <c r="D47" s="35"/>
      <c r="E47" s="35"/>
      <c r="F47" s="35">
        <f>F28</f>
        <v>563875</v>
      </c>
      <c r="G47" s="35"/>
      <c r="H47" s="35"/>
      <c r="I47" s="35"/>
      <c r="J47" s="35"/>
      <c r="K47" s="35"/>
      <c r="L47" s="43"/>
      <c r="M47" s="36">
        <f t="shared" si="5"/>
        <v>563875</v>
      </c>
      <c r="Q47" s="45"/>
    </row>
    <row r="48" spans="1:17">
      <c r="A48" s="163"/>
      <c r="B48" s="34" t="s">
        <v>601</v>
      </c>
      <c r="C48" s="35">
        <f>C12+C29</f>
        <v>65999.53</v>
      </c>
      <c r="D48" s="35">
        <f>D29</f>
        <v>74097.5</v>
      </c>
      <c r="E48" s="35">
        <f>E12</f>
        <v>1381145.81</v>
      </c>
      <c r="F48" s="35">
        <f>F12</f>
        <v>313589.78000000003</v>
      </c>
      <c r="G48" s="35">
        <f>G12</f>
        <v>277830.17000000004</v>
      </c>
      <c r="H48" s="35">
        <f>H12</f>
        <v>223647.11</v>
      </c>
      <c r="I48" s="35">
        <f>I12+I29</f>
        <v>84968.61</v>
      </c>
      <c r="J48" s="35"/>
      <c r="K48" s="35">
        <f>K12+K29</f>
        <v>214782.45</v>
      </c>
      <c r="L48" s="43">
        <f>L29</f>
        <v>11285.06</v>
      </c>
      <c r="M48" s="36">
        <f t="shared" si="5"/>
        <v>2647346.02</v>
      </c>
    </row>
    <row r="49" spans="1:13">
      <c r="A49" s="163">
        <v>2022</v>
      </c>
      <c r="B49" s="34" t="s">
        <v>20</v>
      </c>
      <c r="C49" s="35">
        <f>C13</f>
        <v>26242.11</v>
      </c>
      <c r="D49" s="35">
        <f>D13</f>
        <v>967017.46</v>
      </c>
      <c r="E49" s="35">
        <f>E13</f>
        <v>934952.53000000014</v>
      </c>
      <c r="F49" s="35">
        <f>F13</f>
        <v>155939.4</v>
      </c>
      <c r="G49" s="35"/>
      <c r="H49" s="35">
        <f>H13</f>
        <v>1325382.69</v>
      </c>
      <c r="I49" s="35">
        <f>I13</f>
        <v>1481396.5799999998</v>
      </c>
      <c r="J49" s="35"/>
      <c r="K49" s="35">
        <f>K13</f>
        <v>437965.81999999995</v>
      </c>
      <c r="L49" s="43"/>
      <c r="M49" s="36">
        <f t="shared" si="5"/>
        <v>5328896.59</v>
      </c>
    </row>
    <row r="50" spans="1:13">
      <c r="A50" s="163"/>
      <c r="B50" s="34" t="s">
        <v>605</v>
      </c>
      <c r="C50" s="35">
        <f t="shared" ref="C50:I50" si="9">C30</f>
        <v>1193693.75</v>
      </c>
      <c r="D50" s="35">
        <f t="shared" si="9"/>
        <v>1133012.29</v>
      </c>
      <c r="E50" s="35">
        <f t="shared" si="9"/>
        <v>5420343.9500000002</v>
      </c>
      <c r="F50" s="35">
        <f t="shared" si="9"/>
        <v>852312.5</v>
      </c>
      <c r="G50" s="35">
        <f t="shared" si="9"/>
        <v>979336.57000000007</v>
      </c>
      <c r="H50" s="35">
        <f t="shared" si="9"/>
        <v>1556083.02</v>
      </c>
      <c r="I50" s="35">
        <f t="shared" si="9"/>
        <v>2148956.75</v>
      </c>
      <c r="J50" s="35"/>
      <c r="K50" s="35">
        <f>K30</f>
        <v>4828158</v>
      </c>
      <c r="L50" s="43">
        <f>L30</f>
        <v>12178062</v>
      </c>
      <c r="M50" s="36">
        <f t="shared" si="5"/>
        <v>30289958.829999998</v>
      </c>
    </row>
    <row r="51" spans="1:13">
      <c r="A51" s="163"/>
      <c r="B51" s="34" t="s">
        <v>602</v>
      </c>
      <c r="C51" s="35"/>
      <c r="D51" s="35">
        <f>D14</f>
        <v>58262.79</v>
      </c>
      <c r="E51" s="35">
        <f>E14</f>
        <v>18513446.470000003</v>
      </c>
      <c r="F51" s="35"/>
      <c r="G51" s="35">
        <f>G14</f>
        <v>1768172.8000000003</v>
      </c>
      <c r="H51" s="35">
        <f>H14</f>
        <v>737038.78</v>
      </c>
      <c r="I51" s="35">
        <f>I14</f>
        <v>5216165.21</v>
      </c>
      <c r="J51" s="35">
        <f>J14</f>
        <v>37915.269999999997</v>
      </c>
      <c r="K51" s="35">
        <f>K14</f>
        <v>5244500.1100000003</v>
      </c>
      <c r="L51" s="43"/>
      <c r="M51" s="36">
        <f t="shared" si="5"/>
        <v>31575501.430000003</v>
      </c>
    </row>
    <row r="52" spans="1:13">
      <c r="A52" s="163"/>
      <c r="B52" s="34" t="s">
        <v>601</v>
      </c>
      <c r="C52" s="35">
        <f t="shared" ref="C52:J52" si="10">C31</f>
        <v>60000</v>
      </c>
      <c r="D52" s="35">
        <f t="shared" si="10"/>
        <v>129795.85</v>
      </c>
      <c r="E52" s="35">
        <f t="shared" si="10"/>
        <v>3492465.45</v>
      </c>
      <c r="F52" s="35">
        <f t="shared" si="10"/>
        <v>521866.52</v>
      </c>
      <c r="G52" s="35">
        <f t="shared" si="10"/>
        <v>2040712.56</v>
      </c>
      <c r="H52" s="35">
        <f t="shared" si="10"/>
        <v>825454.59</v>
      </c>
      <c r="I52" s="35">
        <f t="shared" si="10"/>
        <v>1418227.8599999999</v>
      </c>
      <c r="J52" s="35">
        <f t="shared" si="10"/>
        <v>82965.66</v>
      </c>
      <c r="K52" s="35"/>
      <c r="L52" s="43"/>
      <c r="M52" s="36">
        <f t="shared" si="5"/>
        <v>8571488.4900000002</v>
      </c>
    </row>
    <row r="53" spans="1:13">
      <c r="A53" s="163">
        <v>2023</v>
      </c>
      <c r="B53" s="34" t="s">
        <v>20</v>
      </c>
      <c r="C53" s="35"/>
      <c r="D53" s="35"/>
      <c r="E53" s="35"/>
      <c r="F53" s="35"/>
      <c r="G53" s="35"/>
      <c r="H53" s="35">
        <f>H15</f>
        <v>75000</v>
      </c>
      <c r="I53" s="35"/>
      <c r="J53" s="35"/>
      <c r="K53" s="35"/>
      <c r="L53" s="43"/>
      <c r="M53" s="36">
        <f t="shared" si="5"/>
        <v>75000</v>
      </c>
    </row>
    <row r="54" spans="1:13">
      <c r="A54" s="163"/>
      <c r="B54" s="34" t="s">
        <v>605</v>
      </c>
      <c r="C54" s="35">
        <f t="shared" ref="C54:I54" si="11">C32</f>
        <v>918696.25</v>
      </c>
      <c r="D54" s="35">
        <f t="shared" si="11"/>
        <v>2600435.2999999998</v>
      </c>
      <c r="E54" s="35">
        <f t="shared" si="11"/>
        <v>7957370.6200000001</v>
      </c>
      <c r="F54" s="35">
        <f t="shared" si="11"/>
        <v>207975</v>
      </c>
      <c r="G54" s="35">
        <f t="shared" si="11"/>
        <v>333125</v>
      </c>
      <c r="H54" s="35">
        <f t="shared" si="11"/>
        <v>6613593.5099999998</v>
      </c>
      <c r="I54" s="35">
        <f t="shared" si="11"/>
        <v>800282.5</v>
      </c>
      <c r="J54" s="35"/>
      <c r="K54" s="35">
        <f>K32</f>
        <v>407292.04000000004</v>
      </c>
      <c r="L54" s="43">
        <f>L32</f>
        <v>1210182.5</v>
      </c>
      <c r="M54" s="36">
        <f t="shared" si="5"/>
        <v>21048952.719999999</v>
      </c>
    </row>
    <row r="55" spans="1:13">
      <c r="A55" s="163"/>
      <c r="B55" s="34" t="s">
        <v>602</v>
      </c>
      <c r="C55" s="35"/>
      <c r="D55" s="35"/>
      <c r="E55" s="35">
        <f>E16</f>
        <v>571010.27</v>
      </c>
      <c r="F55" s="35"/>
      <c r="G55" s="35"/>
      <c r="H55" s="35">
        <f>H16</f>
        <v>174196.4</v>
      </c>
      <c r="I55" s="35"/>
      <c r="J55" s="35"/>
      <c r="K55" s="35"/>
      <c r="L55" s="43"/>
      <c r="M55" s="36">
        <f t="shared" si="5"/>
        <v>745206.67</v>
      </c>
    </row>
    <row r="56" spans="1:13">
      <c r="A56" s="163"/>
      <c r="B56" s="34" t="s">
        <v>601</v>
      </c>
      <c r="C56" s="35">
        <f>C33</f>
        <v>35000</v>
      </c>
      <c r="D56" s="35">
        <f>D33</f>
        <v>139291.53</v>
      </c>
      <c r="E56" s="35">
        <v>637823.14</v>
      </c>
      <c r="F56" s="35">
        <f>F33</f>
        <v>392155</v>
      </c>
      <c r="G56" s="35">
        <v>299905.34999999998</v>
      </c>
      <c r="H56" s="35">
        <f>H33</f>
        <v>73000</v>
      </c>
      <c r="I56" s="35">
        <f>I33</f>
        <v>97334</v>
      </c>
      <c r="J56" s="35">
        <f>J33</f>
        <v>49786.03</v>
      </c>
      <c r="K56" s="35">
        <v>939605.62</v>
      </c>
      <c r="L56" s="43">
        <f>L33</f>
        <v>9945</v>
      </c>
      <c r="M56" s="36">
        <f t="shared" si="5"/>
        <v>2673845.67</v>
      </c>
    </row>
    <row r="57" spans="1:13" ht="15.75" thickBot="1">
      <c r="A57" s="164" t="s">
        <v>583</v>
      </c>
      <c r="B57" s="165"/>
      <c r="C57" s="37">
        <f t="shared" ref="C57:M57" si="12">SUM(C39:C56)</f>
        <v>3340641.31</v>
      </c>
      <c r="D57" s="37">
        <f t="shared" si="12"/>
        <v>13336615.149999997</v>
      </c>
      <c r="E57" s="37">
        <f t="shared" si="12"/>
        <v>48563684.080000006</v>
      </c>
      <c r="F57" s="37">
        <f t="shared" si="12"/>
        <v>5679225.7999999989</v>
      </c>
      <c r="G57" s="37">
        <f t="shared" si="12"/>
        <v>7935044.8900000006</v>
      </c>
      <c r="H57" s="37">
        <f t="shared" si="12"/>
        <v>18307486.959999997</v>
      </c>
      <c r="I57" s="37">
        <f t="shared" si="12"/>
        <v>16043111.449999999</v>
      </c>
      <c r="J57" s="37">
        <f t="shared" si="12"/>
        <v>653117.13</v>
      </c>
      <c r="K57" s="37">
        <f t="shared" si="12"/>
        <v>18873875.810000002</v>
      </c>
      <c r="L57" s="37">
        <f t="shared" si="12"/>
        <v>13961482.060000001</v>
      </c>
      <c r="M57" s="38">
        <f t="shared" si="12"/>
        <v>146694284.63999999</v>
      </c>
    </row>
  </sheetData>
  <mergeCells count="21">
    <mergeCell ref="A30:A31"/>
    <mergeCell ref="A5:L5"/>
    <mergeCell ref="A7:A8"/>
    <mergeCell ref="A9:A10"/>
    <mergeCell ref="A11:A12"/>
    <mergeCell ref="A13:A14"/>
    <mergeCell ref="A15:A17"/>
    <mergeCell ref="A18:B18"/>
    <mergeCell ref="A21:M21"/>
    <mergeCell ref="A23:A24"/>
    <mergeCell ref="A25:A26"/>
    <mergeCell ref="A27:A29"/>
    <mergeCell ref="A49:A52"/>
    <mergeCell ref="A53:A56"/>
    <mergeCell ref="A57:B57"/>
    <mergeCell ref="A32:A33"/>
    <mergeCell ref="A34:B34"/>
    <mergeCell ref="A37:M37"/>
    <mergeCell ref="A39:A41"/>
    <mergeCell ref="A42:A44"/>
    <mergeCell ref="A45:A48"/>
  </mergeCells>
  <pageMargins left="0.7" right="0.7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3"/>
  <sheetViews>
    <sheetView zoomScale="90" zoomScaleNormal="90" workbookViewId="0">
      <pane ySplit="4" topLeftCell="A14" activePane="bottomLeft" state="frozen"/>
      <selection pane="bottomLeft" activeCell="G27" sqref="G27"/>
    </sheetView>
  </sheetViews>
  <sheetFormatPr defaultColWidth="15.42578125" defaultRowHeight="12.75"/>
  <cols>
    <col min="1" max="1" width="13.42578125" style="105" customWidth="1"/>
    <col min="2" max="2" width="15.42578125" style="105"/>
    <col min="3" max="3" width="17.140625" style="105" bestFit="1" customWidth="1"/>
    <col min="4" max="5" width="15.42578125" style="106" customWidth="1"/>
    <col min="6" max="6" width="17.42578125" style="105" customWidth="1"/>
    <col min="7" max="7" width="22.5703125" style="105" customWidth="1"/>
    <col min="8" max="8" width="15.42578125" style="107"/>
    <col min="9" max="9" width="13" style="108" customWidth="1"/>
    <col min="10" max="10" width="15.5703125" style="107" customWidth="1"/>
    <col min="11" max="11" width="14.42578125" style="109" customWidth="1"/>
    <col min="12" max="12" width="15.5703125" style="109" customWidth="1"/>
    <col min="13" max="13" width="36.5703125" style="105" customWidth="1"/>
    <col min="14" max="14" width="23.5703125" style="105" customWidth="1"/>
    <col min="15" max="15" width="51.5703125" style="105" customWidth="1"/>
    <col min="16" max="16" width="15.42578125" style="105"/>
    <col min="17" max="17" width="11.42578125" style="110" customWidth="1"/>
    <col min="18" max="18" width="40" style="105" customWidth="1"/>
    <col min="19" max="19" width="23.5703125" style="105" bestFit="1" customWidth="1"/>
    <col min="20" max="20" width="23.5703125" style="105" customWidth="1"/>
    <col min="21" max="21" width="15.42578125" style="105"/>
    <col min="22" max="22" width="15.42578125" style="111"/>
    <col min="23" max="16384" width="15.42578125" style="112"/>
  </cols>
  <sheetData>
    <row r="1" spans="1:27" ht="15" customHeight="1" thickBot="1"/>
    <row r="2" spans="1:27" ht="18" customHeight="1" thickBot="1">
      <c r="A2" s="177" t="s">
        <v>756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9"/>
      <c r="W2" s="180" t="s">
        <v>757</v>
      </c>
      <c r="X2" s="181"/>
      <c r="Y2" s="181"/>
      <c r="Z2" s="181"/>
      <c r="AA2" s="181"/>
    </row>
    <row r="3" spans="1:27" s="113" customFormat="1" ht="21" customHeight="1">
      <c r="A3" s="182" t="s">
        <v>0</v>
      </c>
      <c r="B3" s="171" t="s">
        <v>758</v>
      </c>
      <c r="C3" s="171" t="s">
        <v>614</v>
      </c>
      <c r="D3" s="184" t="s">
        <v>759</v>
      </c>
      <c r="E3" s="184" t="s">
        <v>760</v>
      </c>
      <c r="F3" s="171" t="s">
        <v>761</v>
      </c>
      <c r="G3" s="171" t="s">
        <v>762</v>
      </c>
      <c r="H3" s="171"/>
      <c r="I3" s="171"/>
      <c r="J3" s="171"/>
      <c r="K3" s="171"/>
      <c r="L3" s="171"/>
      <c r="M3" s="171" t="s">
        <v>763</v>
      </c>
      <c r="N3" s="171" t="s">
        <v>764</v>
      </c>
      <c r="O3" s="171" t="s">
        <v>765</v>
      </c>
      <c r="P3" s="171" t="s">
        <v>766</v>
      </c>
      <c r="Q3" s="187" t="s">
        <v>767</v>
      </c>
      <c r="R3" s="171" t="s">
        <v>768</v>
      </c>
      <c r="S3" s="171" t="s">
        <v>769</v>
      </c>
      <c r="T3" s="171" t="s">
        <v>770</v>
      </c>
      <c r="U3" s="171" t="s">
        <v>771</v>
      </c>
      <c r="V3" s="173" t="s">
        <v>772</v>
      </c>
      <c r="W3" s="175">
        <v>2018</v>
      </c>
      <c r="X3" s="167">
        <v>2019</v>
      </c>
      <c r="Y3" s="167">
        <v>2020</v>
      </c>
      <c r="Z3" s="167">
        <v>2021</v>
      </c>
      <c r="AA3" s="169">
        <v>2022</v>
      </c>
    </row>
    <row r="4" spans="1:27" s="113" customFormat="1" ht="40.35" customHeight="1" thickBot="1">
      <c r="A4" s="183"/>
      <c r="B4" s="172"/>
      <c r="C4" s="172"/>
      <c r="D4" s="185"/>
      <c r="E4" s="185"/>
      <c r="F4" s="186"/>
      <c r="G4" s="114" t="s">
        <v>773</v>
      </c>
      <c r="H4" s="115" t="s">
        <v>774</v>
      </c>
      <c r="I4" s="116" t="s">
        <v>775</v>
      </c>
      <c r="J4" s="115" t="s">
        <v>776</v>
      </c>
      <c r="K4" s="117" t="s">
        <v>777</v>
      </c>
      <c r="L4" s="117" t="s">
        <v>778</v>
      </c>
      <c r="M4" s="172"/>
      <c r="N4" s="172"/>
      <c r="O4" s="172"/>
      <c r="P4" s="172"/>
      <c r="Q4" s="188"/>
      <c r="R4" s="172"/>
      <c r="S4" s="172"/>
      <c r="T4" s="172"/>
      <c r="U4" s="172"/>
      <c r="V4" s="174"/>
      <c r="W4" s="176"/>
      <c r="X4" s="168"/>
      <c r="Y4" s="168"/>
      <c r="Z4" s="168"/>
      <c r="AA4" s="170"/>
    </row>
    <row r="5" spans="1:27" s="131" customFormat="1" ht="43.35" customHeight="1">
      <c r="A5" s="33" t="s">
        <v>20</v>
      </c>
      <c r="B5" s="118" t="s">
        <v>779</v>
      </c>
      <c r="C5" s="118" t="s">
        <v>780</v>
      </c>
      <c r="D5" s="119">
        <v>44197</v>
      </c>
      <c r="E5" s="119">
        <v>46022</v>
      </c>
      <c r="F5" s="120" t="s">
        <v>781</v>
      </c>
      <c r="G5" s="34" t="s">
        <v>782</v>
      </c>
      <c r="H5" s="35">
        <v>3038207.96</v>
      </c>
      <c r="I5" s="121">
        <v>1</v>
      </c>
      <c r="J5" s="122">
        <v>129614.3</v>
      </c>
      <c r="K5" s="35">
        <f>H5-J5</f>
        <v>2908593.66</v>
      </c>
      <c r="L5" s="123">
        <f>J5/H5</f>
        <v>4.2661431247122399E-2</v>
      </c>
      <c r="M5" s="124" t="s">
        <v>651</v>
      </c>
      <c r="N5" s="125" t="s">
        <v>652</v>
      </c>
      <c r="O5" s="124" t="s">
        <v>783</v>
      </c>
      <c r="P5" s="120" t="s">
        <v>784</v>
      </c>
      <c r="Q5" s="126">
        <v>4</v>
      </c>
      <c r="R5" s="124" t="s">
        <v>785</v>
      </c>
      <c r="S5" s="125" t="s">
        <v>652</v>
      </c>
      <c r="T5" s="118">
        <v>2021</v>
      </c>
      <c r="U5" s="118"/>
      <c r="V5" s="127" t="s">
        <v>786</v>
      </c>
      <c r="W5" s="128"/>
      <c r="X5" s="129"/>
      <c r="Y5" s="129"/>
      <c r="Z5" s="129"/>
      <c r="AA5" s="130"/>
    </row>
    <row r="6" spans="1:27" s="131" customFormat="1" ht="41.25" customHeight="1">
      <c r="A6" s="132" t="s">
        <v>12</v>
      </c>
      <c r="B6" s="125" t="s">
        <v>787</v>
      </c>
      <c r="C6" s="125" t="s">
        <v>788</v>
      </c>
      <c r="D6" s="119">
        <v>44197</v>
      </c>
      <c r="E6" s="119">
        <v>46022</v>
      </c>
      <c r="F6" s="133" t="s">
        <v>781</v>
      </c>
      <c r="G6" s="134" t="s">
        <v>789</v>
      </c>
      <c r="H6" s="135">
        <v>3136101</v>
      </c>
      <c r="I6" s="121">
        <v>1</v>
      </c>
      <c r="J6" s="35">
        <v>577012.74</v>
      </c>
      <c r="K6" s="35">
        <f t="shared" ref="K6:K18" si="0">H6-J6</f>
        <v>2559088.2599999998</v>
      </c>
      <c r="L6" s="136">
        <f>J6/H6</f>
        <v>0.18399048372485452</v>
      </c>
      <c r="M6" s="124" t="s">
        <v>790</v>
      </c>
      <c r="N6" s="125" t="s">
        <v>791</v>
      </c>
      <c r="O6" s="124" t="s">
        <v>783</v>
      </c>
      <c r="P6" s="34" t="s">
        <v>784</v>
      </c>
      <c r="Q6" s="137">
        <v>2</v>
      </c>
      <c r="R6" s="138" t="s">
        <v>792</v>
      </c>
      <c r="S6" s="125" t="s">
        <v>791</v>
      </c>
      <c r="T6" s="125">
        <v>2021</v>
      </c>
      <c r="U6" s="125"/>
      <c r="V6" s="127" t="s">
        <v>793</v>
      </c>
      <c r="W6" s="139"/>
      <c r="X6" s="140"/>
      <c r="Y6" s="140"/>
      <c r="Z6" s="140"/>
      <c r="AA6" s="141"/>
    </row>
    <row r="7" spans="1:27" s="131" customFormat="1" ht="51" customHeight="1">
      <c r="A7" s="132" t="s">
        <v>598</v>
      </c>
      <c r="B7" s="125" t="s">
        <v>794</v>
      </c>
      <c r="C7" s="125" t="s">
        <v>788</v>
      </c>
      <c r="D7" s="119">
        <v>44197</v>
      </c>
      <c r="E7" s="119">
        <v>46022</v>
      </c>
      <c r="F7" s="133" t="s">
        <v>781</v>
      </c>
      <c r="G7" s="134" t="s">
        <v>789</v>
      </c>
      <c r="H7" s="135">
        <v>1507475</v>
      </c>
      <c r="I7" s="121">
        <v>1</v>
      </c>
      <c r="J7" s="122">
        <v>0</v>
      </c>
      <c r="K7" s="35">
        <f t="shared" si="0"/>
        <v>1507475</v>
      </c>
      <c r="L7" s="136">
        <f>J7/H6</f>
        <v>0</v>
      </c>
      <c r="M7" s="124" t="s">
        <v>790</v>
      </c>
      <c r="N7" s="125" t="s">
        <v>791</v>
      </c>
      <c r="O7" s="124" t="s">
        <v>783</v>
      </c>
      <c r="P7" s="34" t="s">
        <v>784</v>
      </c>
      <c r="Q7" s="137">
        <v>2</v>
      </c>
      <c r="R7" s="138" t="s">
        <v>792</v>
      </c>
      <c r="S7" s="125" t="s">
        <v>791</v>
      </c>
      <c r="T7" s="125">
        <v>2021</v>
      </c>
      <c r="U7" s="125"/>
      <c r="V7" s="127" t="s">
        <v>793</v>
      </c>
      <c r="W7" s="139"/>
      <c r="X7" s="140"/>
      <c r="Y7" s="140"/>
      <c r="Z7" s="140"/>
      <c r="AA7" s="141"/>
    </row>
    <row r="8" spans="1:27" s="131" customFormat="1" ht="44.1" customHeight="1">
      <c r="A8" s="33" t="s">
        <v>20</v>
      </c>
      <c r="B8" s="118" t="s">
        <v>795</v>
      </c>
      <c r="C8" s="118" t="s">
        <v>796</v>
      </c>
      <c r="D8" s="119">
        <v>44197</v>
      </c>
      <c r="E8" s="119">
        <v>46022</v>
      </c>
      <c r="F8" s="120" t="s">
        <v>781</v>
      </c>
      <c r="G8" s="34" t="s">
        <v>797</v>
      </c>
      <c r="H8" s="35">
        <v>1622278</v>
      </c>
      <c r="I8" s="121">
        <v>1</v>
      </c>
      <c r="J8" s="122">
        <v>146754.21</v>
      </c>
      <c r="K8" s="35">
        <f t="shared" si="0"/>
        <v>1475523.79</v>
      </c>
      <c r="L8" s="136">
        <f t="shared" ref="L8:L19" si="1">J8/H8</f>
        <v>9.0461813573259331E-2</v>
      </c>
      <c r="M8" s="124" t="s">
        <v>798</v>
      </c>
      <c r="N8" s="118" t="s">
        <v>799</v>
      </c>
      <c r="O8" s="124" t="s">
        <v>800</v>
      </c>
      <c r="P8" s="34" t="s">
        <v>801</v>
      </c>
      <c r="Q8" s="137"/>
      <c r="R8" s="125" t="s">
        <v>802</v>
      </c>
      <c r="S8" s="118" t="s">
        <v>803</v>
      </c>
      <c r="T8" s="118">
        <v>2021</v>
      </c>
      <c r="U8" s="118"/>
      <c r="V8" s="127" t="s">
        <v>786</v>
      </c>
      <c r="W8" s="139"/>
      <c r="X8" s="140"/>
      <c r="Y8" s="140"/>
      <c r="Z8" s="140"/>
      <c r="AA8" s="141"/>
    </row>
    <row r="9" spans="1:27" s="131" customFormat="1" ht="80.25" customHeight="1">
      <c r="A9" s="33" t="s">
        <v>20</v>
      </c>
      <c r="B9" s="118" t="s">
        <v>634</v>
      </c>
      <c r="C9" s="118" t="s">
        <v>804</v>
      </c>
      <c r="D9" s="119">
        <v>44197</v>
      </c>
      <c r="E9" s="119">
        <v>46022</v>
      </c>
      <c r="F9" s="120" t="s">
        <v>781</v>
      </c>
      <c r="G9" s="34" t="s">
        <v>805</v>
      </c>
      <c r="H9" s="35">
        <v>196158.9</v>
      </c>
      <c r="I9" s="121">
        <v>1</v>
      </c>
      <c r="J9" s="122">
        <v>0</v>
      </c>
      <c r="K9" s="35">
        <f t="shared" si="0"/>
        <v>196158.9</v>
      </c>
      <c r="L9" s="136">
        <f t="shared" si="1"/>
        <v>0</v>
      </c>
      <c r="M9" s="124" t="s">
        <v>806</v>
      </c>
      <c r="N9" s="118" t="s">
        <v>637</v>
      </c>
      <c r="O9" s="142" t="s">
        <v>807</v>
      </c>
      <c r="P9" s="34" t="s">
        <v>801</v>
      </c>
      <c r="Q9" s="137"/>
      <c r="R9" s="125" t="s">
        <v>808</v>
      </c>
      <c r="S9" s="125" t="s">
        <v>809</v>
      </c>
      <c r="T9" s="118">
        <v>2021</v>
      </c>
      <c r="U9" s="118"/>
      <c r="V9" s="127" t="s">
        <v>786</v>
      </c>
      <c r="W9" s="139"/>
      <c r="X9" s="140"/>
      <c r="Y9" s="140"/>
      <c r="Z9" s="140"/>
      <c r="AA9" s="141"/>
    </row>
    <row r="10" spans="1:27" s="131" customFormat="1" ht="79.349999999999994" customHeight="1">
      <c r="A10" s="33" t="s">
        <v>20</v>
      </c>
      <c r="B10" s="118" t="s">
        <v>662</v>
      </c>
      <c r="C10" s="118" t="s">
        <v>810</v>
      </c>
      <c r="D10" s="119">
        <v>44197</v>
      </c>
      <c r="E10" s="119">
        <v>46022</v>
      </c>
      <c r="F10" s="120" t="s">
        <v>781</v>
      </c>
      <c r="G10" s="34" t="s">
        <v>811</v>
      </c>
      <c r="H10" s="35">
        <v>84165.440000000002</v>
      </c>
      <c r="I10" s="121">
        <v>1</v>
      </c>
      <c r="J10" s="122">
        <v>0</v>
      </c>
      <c r="K10" s="35">
        <f t="shared" si="0"/>
        <v>84165.440000000002</v>
      </c>
      <c r="L10" s="136">
        <f t="shared" si="1"/>
        <v>0</v>
      </c>
      <c r="M10" s="124" t="s">
        <v>812</v>
      </c>
      <c r="N10" s="118" t="s">
        <v>664</v>
      </c>
      <c r="O10" s="125" t="s">
        <v>813</v>
      </c>
      <c r="P10" s="34" t="s">
        <v>801</v>
      </c>
      <c r="Q10" s="137"/>
      <c r="R10" s="125" t="s">
        <v>814</v>
      </c>
      <c r="S10" s="125" t="s">
        <v>815</v>
      </c>
      <c r="T10" s="118">
        <v>2021</v>
      </c>
      <c r="U10" s="118"/>
      <c r="V10" s="127" t="s">
        <v>793</v>
      </c>
      <c r="W10" s="139"/>
      <c r="X10" s="140"/>
      <c r="Y10" s="140"/>
      <c r="Z10" s="140"/>
      <c r="AA10" s="141"/>
    </row>
    <row r="11" spans="1:27" s="131" customFormat="1" ht="79.349999999999994" customHeight="1">
      <c r="A11" s="33" t="s">
        <v>20</v>
      </c>
      <c r="B11" s="118" t="s">
        <v>671</v>
      </c>
      <c r="C11" s="118" t="s">
        <v>816</v>
      </c>
      <c r="D11" s="119">
        <v>44197</v>
      </c>
      <c r="E11" s="119">
        <v>46022</v>
      </c>
      <c r="F11" s="120" t="s">
        <v>781</v>
      </c>
      <c r="G11" s="34" t="s">
        <v>817</v>
      </c>
      <c r="H11" s="35">
        <v>949989</v>
      </c>
      <c r="I11" s="121">
        <v>1</v>
      </c>
      <c r="J11" s="122">
        <v>37837.47</v>
      </c>
      <c r="K11" s="35">
        <f t="shared" si="0"/>
        <v>912151.53</v>
      </c>
      <c r="L11" s="136">
        <f t="shared" si="1"/>
        <v>3.982937697173336E-2</v>
      </c>
      <c r="M11" s="124" t="s">
        <v>818</v>
      </c>
      <c r="N11" s="118" t="s">
        <v>673</v>
      </c>
      <c r="O11" s="125" t="s">
        <v>819</v>
      </c>
      <c r="P11" s="34" t="s">
        <v>801</v>
      </c>
      <c r="Q11" s="137"/>
      <c r="R11" s="125" t="s">
        <v>820</v>
      </c>
      <c r="S11" s="118" t="s">
        <v>821</v>
      </c>
      <c r="T11" s="118">
        <v>2021</v>
      </c>
      <c r="U11" s="118"/>
      <c r="V11" s="127" t="s">
        <v>793</v>
      </c>
      <c r="W11" s="139"/>
      <c r="X11" s="140"/>
      <c r="Y11" s="140"/>
      <c r="Z11" s="140"/>
      <c r="AA11" s="141"/>
    </row>
    <row r="12" spans="1:27" s="131" customFormat="1" ht="79.349999999999994" customHeight="1">
      <c r="A12" s="33" t="s">
        <v>598</v>
      </c>
      <c r="B12" s="118" t="s">
        <v>723</v>
      </c>
      <c r="C12" s="118" t="s">
        <v>822</v>
      </c>
      <c r="D12" s="119">
        <v>44197</v>
      </c>
      <c r="E12" s="119">
        <v>46022</v>
      </c>
      <c r="F12" s="120" t="s">
        <v>781</v>
      </c>
      <c r="G12" s="34" t="s">
        <v>823</v>
      </c>
      <c r="H12" s="35">
        <v>4030.04</v>
      </c>
      <c r="I12" s="121">
        <v>1</v>
      </c>
      <c r="J12" s="122">
        <v>0</v>
      </c>
      <c r="K12" s="35">
        <f t="shared" si="0"/>
        <v>4030.04</v>
      </c>
      <c r="L12" s="136">
        <f t="shared" si="1"/>
        <v>0</v>
      </c>
      <c r="M12" s="124" t="s">
        <v>824</v>
      </c>
      <c r="N12" s="118" t="s">
        <v>725</v>
      </c>
      <c r="O12" s="125" t="s">
        <v>825</v>
      </c>
      <c r="P12" s="34" t="s">
        <v>801</v>
      </c>
      <c r="Q12" s="137">
        <v>5</v>
      </c>
      <c r="R12" s="125" t="s">
        <v>826</v>
      </c>
      <c r="S12" s="118" t="s">
        <v>827</v>
      </c>
      <c r="T12" s="118">
        <v>2021</v>
      </c>
      <c r="U12" s="118"/>
      <c r="V12" s="127" t="s">
        <v>793</v>
      </c>
      <c r="W12" s="139"/>
      <c r="X12" s="140"/>
      <c r="Y12" s="140"/>
      <c r="Z12" s="140"/>
      <c r="AA12" s="141"/>
    </row>
    <row r="13" spans="1:27" s="131" customFormat="1" ht="79.349999999999994" customHeight="1">
      <c r="A13" s="33" t="s">
        <v>20</v>
      </c>
      <c r="B13" s="118" t="s">
        <v>675</v>
      </c>
      <c r="C13" s="118" t="s">
        <v>828</v>
      </c>
      <c r="D13" s="119">
        <v>44197</v>
      </c>
      <c r="E13" s="119">
        <v>46022</v>
      </c>
      <c r="F13" s="120" t="s">
        <v>781</v>
      </c>
      <c r="G13" s="34" t="s">
        <v>829</v>
      </c>
      <c r="H13" s="35">
        <v>0</v>
      </c>
      <c r="I13" s="121">
        <v>1</v>
      </c>
      <c r="J13" s="122">
        <v>0</v>
      </c>
      <c r="K13" s="35">
        <f t="shared" si="0"/>
        <v>0</v>
      </c>
      <c r="L13" s="136" t="e">
        <f t="shared" si="1"/>
        <v>#DIV/0!</v>
      </c>
      <c r="M13" s="124" t="s">
        <v>830</v>
      </c>
      <c r="N13" s="118" t="s">
        <v>677</v>
      </c>
      <c r="O13" s="125" t="s">
        <v>831</v>
      </c>
      <c r="P13" s="34" t="s">
        <v>801</v>
      </c>
      <c r="Q13" s="137"/>
      <c r="R13" s="125" t="s">
        <v>832</v>
      </c>
      <c r="S13" s="118" t="s">
        <v>833</v>
      </c>
      <c r="T13" s="118">
        <v>2021</v>
      </c>
      <c r="U13" s="118"/>
      <c r="V13" s="127" t="s">
        <v>786</v>
      </c>
      <c r="W13" s="139"/>
      <c r="X13" s="140"/>
      <c r="Y13" s="140"/>
      <c r="Z13" s="140"/>
      <c r="AA13" s="141"/>
    </row>
    <row r="14" spans="1:27" s="131" customFormat="1" ht="39" customHeight="1">
      <c r="A14" s="132" t="s">
        <v>598</v>
      </c>
      <c r="B14" s="118" t="s">
        <v>719</v>
      </c>
      <c r="C14" s="118" t="s">
        <v>834</v>
      </c>
      <c r="D14" s="119">
        <v>44197</v>
      </c>
      <c r="E14" s="119">
        <v>46022</v>
      </c>
      <c r="F14" s="120" t="s">
        <v>781</v>
      </c>
      <c r="G14" s="134" t="s">
        <v>835</v>
      </c>
      <c r="H14" s="135">
        <v>236378.5</v>
      </c>
      <c r="I14" s="121">
        <v>1</v>
      </c>
      <c r="J14" s="122">
        <v>0</v>
      </c>
      <c r="K14" s="35">
        <f t="shared" si="0"/>
        <v>236378.5</v>
      </c>
      <c r="L14" s="136">
        <f t="shared" si="1"/>
        <v>0</v>
      </c>
      <c r="M14" s="124" t="s">
        <v>836</v>
      </c>
      <c r="N14" s="118" t="s">
        <v>721</v>
      </c>
      <c r="O14" s="125" t="s">
        <v>783</v>
      </c>
      <c r="P14" s="34" t="s">
        <v>784</v>
      </c>
      <c r="Q14" s="137">
        <v>4</v>
      </c>
      <c r="R14" s="125" t="s">
        <v>837</v>
      </c>
      <c r="S14" s="118" t="s">
        <v>721</v>
      </c>
      <c r="T14" s="118">
        <v>2021</v>
      </c>
      <c r="U14" s="118"/>
      <c r="V14" s="127" t="s">
        <v>793</v>
      </c>
      <c r="W14" s="139"/>
      <c r="X14" s="140"/>
      <c r="Y14" s="140"/>
      <c r="Z14" s="140"/>
      <c r="AA14" s="141"/>
    </row>
    <row r="15" spans="1:27" s="131" customFormat="1" ht="36" customHeight="1">
      <c r="A15" s="132" t="s">
        <v>13</v>
      </c>
      <c r="B15" s="118" t="s">
        <v>719</v>
      </c>
      <c r="C15" s="118" t="s">
        <v>834</v>
      </c>
      <c r="D15" s="119">
        <v>44197</v>
      </c>
      <c r="E15" s="119">
        <v>46022</v>
      </c>
      <c r="F15" s="120" t="s">
        <v>781</v>
      </c>
      <c r="G15" s="134" t="s">
        <v>835</v>
      </c>
      <c r="H15" s="135">
        <v>118812</v>
      </c>
      <c r="I15" s="121">
        <v>1</v>
      </c>
      <c r="J15" s="122">
        <v>0</v>
      </c>
      <c r="K15" s="35">
        <f t="shared" si="0"/>
        <v>118812</v>
      </c>
      <c r="L15" s="136">
        <f t="shared" si="1"/>
        <v>0</v>
      </c>
      <c r="M15" s="124" t="s">
        <v>836</v>
      </c>
      <c r="N15" s="118" t="s">
        <v>721</v>
      </c>
      <c r="O15" s="125" t="s">
        <v>783</v>
      </c>
      <c r="P15" s="34" t="s">
        <v>784</v>
      </c>
      <c r="Q15" s="137">
        <v>4</v>
      </c>
      <c r="R15" s="125" t="s">
        <v>837</v>
      </c>
      <c r="S15" s="118" t="s">
        <v>721</v>
      </c>
      <c r="T15" s="118">
        <v>2021</v>
      </c>
      <c r="U15" s="118"/>
      <c r="V15" s="127" t="s">
        <v>793</v>
      </c>
      <c r="W15" s="139"/>
      <c r="X15" s="140"/>
      <c r="Y15" s="140"/>
      <c r="Z15" s="140"/>
      <c r="AA15" s="141"/>
    </row>
    <row r="16" spans="1:27" s="131" customFormat="1" ht="33.75" customHeight="1">
      <c r="A16" s="132" t="s">
        <v>11</v>
      </c>
      <c r="B16" s="118" t="s">
        <v>734</v>
      </c>
      <c r="C16" s="118" t="s">
        <v>834</v>
      </c>
      <c r="D16" s="119">
        <v>44197</v>
      </c>
      <c r="E16" s="119">
        <v>46022</v>
      </c>
      <c r="F16" s="120" t="s">
        <v>781</v>
      </c>
      <c r="G16" s="134" t="s">
        <v>835</v>
      </c>
      <c r="H16" s="135">
        <v>170091.5</v>
      </c>
      <c r="I16" s="121">
        <v>1</v>
      </c>
      <c r="J16" s="122">
        <v>0</v>
      </c>
      <c r="K16" s="35">
        <f t="shared" si="0"/>
        <v>170091.5</v>
      </c>
      <c r="L16" s="136">
        <f t="shared" si="1"/>
        <v>0</v>
      </c>
      <c r="M16" s="124" t="s">
        <v>836</v>
      </c>
      <c r="N16" s="118" t="s">
        <v>721</v>
      </c>
      <c r="O16" s="125" t="s">
        <v>783</v>
      </c>
      <c r="P16" s="34" t="s">
        <v>784</v>
      </c>
      <c r="Q16" s="137">
        <v>4</v>
      </c>
      <c r="R16" s="125" t="s">
        <v>837</v>
      </c>
      <c r="S16" s="118" t="s">
        <v>721</v>
      </c>
      <c r="T16" s="118">
        <v>2021</v>
      </c>
      <c r="U16" s="118"/>
      <c r="V16" s="127" t="s">
        <v>793</v>
      </c>
      <c r="W16" s="139"/>
      <c r="X16" s="140"/>
      <c r="Y16" s="140"/>
      <c r="Z16" s="140"/>
      <c r="AA16" s="141"/>
    </row>
    <row r="17" spans="1:27" s="131" customFormat="1" ht="30" customHeight="1">
      <c r="A17" s="132" t="s">
        <v>20</v>
      </c>
      <c r="B17" s="118" t="s">
        <v>659</v>
      </c>
      <c r="C17" s="118" t="s">
        <v>834</v>
      </c>
      <c r="D17" s="119">
        <v>44197</v>
      </c>
      <c r="E17" s="119">
        <v>46022</v>
      </c>
      <c r="F17" s="120" t="s">
        <v>781</v>
      </c>
      <c r="G17" s="134" t="s">
        <v>835</v>
      </c>
      <c r="H17" s="135">
        <v>66291</v>
      </c>
      <c r="I17" s="121">
        <v>1</v>
      </c>
      <c r="J17" s="122"/>
      <c r="K17" s="35">
        <f t="shared" si="0"/>
        <v>66291</v>
      </c>
      <c r="L17" s="136">
        <f t="shared" si="1"/>
        <v>0</v>
      </c>
      <c r="M17" s="124" t="s">
        <v>836</v>
      </c>
      <c r="N17" s="118" t="s">
        <v>721</v>
      </c>
      <c r="O17" s="125" t="s">
        <v>783</v>
      </c>
      <c r="P17" s="34" t="s">
        <v>784</v>
      </c>
      <c r="Q17" s="137">
        <v>4</v>
      </c>
      <c r="R17" s="125" t="s">
        <v>837</v>
      </c>
      <c r="S17" s="118" t="s">
        <v>721</v>
      </c>
      <c r="T17" s="118">
        <v>2021</v>
      </c>
      <c r="U17" s="118"/>
      <c r="V17" s="127" t="s">
        <v>793</v>
      </c>
      <c r="W17" s="139"/>
      <c r="X17" s="140"/>
      <c r="Y17" s="140"/>
      <c r="Z17" s="140"/>
      <c r="AA17" s="141"/>
    </row>
    <row r="18" spans="1:27" s="131" customFormat="1" ht="79.349999999999994" customHeight="1">
      <c r="A18" s="33" t="s">
        <v>7</v>
      </c>
      <c r="B18" s="118" t="s">
        <v>838</v>
      </c>
      <c r="C18" s="118" t="s">
        <v>839</v>
      </c>
      <c r="D18" s="119">
        <v>44197</v>
      </c>
      <c r="E18" s="119">
        <v>46022</v>
      </c>
      <c r="F18" s="120" t="s">
        <v>781</v>
      </c>
      <c r="G18" s="34" t="s">
        <v>840</v>
      </c>
      <c r="H18" s="35">
        <v>171071</v>
      </c>
      <c r="I18" s="121">
        <v>1</v>
      </c>
      <c r="J18" s="122">
        <v>0</v>
      </c>
      <c r="K18" s="35">
        <f t="shared" si="0"/>
        <v>171071</v>
      </c>
      <c r="L18" s="136">
        <f t="shared" si="1"/>
        <v>0</v>
      </c>
      <c r="M18" s="124" t="s">
        <v>841</v>
      </c>
      <c r="N18" s="118" t="s">
        <v>709</v>
      </c>
      <c r="O18" s="125" t="s">
        <v>807</v>
      </c>
      <c r="P18" s="34" t="s">
        <v>801</v>
      </c>
      <c r="Q18" s="137">
        <v>6</v>
      </c>
      <c r="R18" s="125" t="s">
        <v>842</v>
      </c>
      <c r="S18" s="125" t="s">
        <v>843</v>
      </c>
      <c r="T18" s="118">
        <v>2021</v>
      </c>
      <c r="U18" s="118"/>
      <c r="V18" s="127"/>
      <c r="W18" s="139"/>
      <c r="X18" s="140"/>
      <c r="Y18" s="140"/>
      <c r="Z18" s="140"/>
      <c r="AA18" s="141"/>
    </row>
    <row r="19" spans="1:27" ht="35.1" customHeight="1" thickBot="1">
      <c r="A19" s="143" t="s">
        <v>583</v>
      </c>
      <c r="B19" s="144">
        <v>10</v>
      </c>
      <c r="C19" s="144"/>
      <c r="D19" s="144"/>
      <c r="E19" s="144"/>
      <c r="F19" s="144"/>
      <c r="G19" s="144"/>
      <c r="H19" s="145">
        <f>SUM(H5:H18)</f>
        <v>11301049.34</v>
      </c>
      <c r="I19" s="144"/>
      <c r="J19" s="145">
        <f>SUM(J5:J18)</f>
        <v>891218.72</v>
      </c>
      <c r="K19" s="145">
        <f>H19-J19</f>
        <v>10409830.619999999</v>
      </c>
      <c r="L19" s="146">
        <f t="shared" si="1"/>
        <v>7.8861590033549922E-2</v>
      </c>
      <c r="M19" s="144"/>
      <c r="N19" s="144"/>
      <c r="O19" s="144"/>
      <c r="P19" s="144"/>
      <c r="Q19" s="144"/>
      <c r="R19" s="144"/>
      <c r="S19" s="144"/>
      <c r="T19" s="144"/>
      <c r="U19" s="144"/>
      <c r="V19" s="147"/>
      <c r="W19" s="148"/>
      <c r="X19" s="144"/>
      <c r="Y19" s="144"/>
      <c r="Z19" s="144"/>
      <c r="AA19" s="147"/>
    </row>
    <row r="20" spans="1:27">
      <c r="I20" s="149"/>
    </row>
    <row r="21" spans="1:27">
      <c r="I21" s="149"/>
    </row>
    <row r="22" spans="1:27" ht="38.25">
      <c r="A22" s="96" t="s">
        <v>0</v>
      </c>
      <c r="B22" s="96" t="s">
        <v>844</v>
      </c>
      <c r="C22" s="96" t="s">
        <v>751</v>
      </c>
      <c r="I22" s="149"/>
    </row>
    <row r="23" spans="1:27">
      <c r="A23" s="52" t="s">
        <v>20</v>
      </c>
      <c r="B23" s="64">
        <f>COUNTIF($A$3:$A$19,A23)</f>
        <v>7</v>
      </c>
      <c r="C23" s="97">
        <f>SUMIF($A$5:$A$18,A23,$H$5:$H$18)</f>
        <v>5957090.3000000007</v>
      </c>
    </row>
    <row r="24" spans="1:27">
      <c r="A24" s="52" t="s">
        <v>7</v>
      </c>
      <c r="B24" s="64">
        <f t="shared" ref="B24:B31" si="2">COUNTIF($A$3:$A$19,A24)</f>
        <v>1</v>
      </c>
      <c r="C24" s="97">
        <f t="shared" ref="C24:C31" si="3">SUMIF($A$5:$A$18,A24,$H$5:$H$18)</f>
        <v>171071</v>
      </c>
    </row>
    <row r="25" spans="1:27">
      <c r="A25" s="52" t="s">
        <v>716</v>
      </c>
      <c r="B25" s="64">
        <f t="shared" si="2"/>
        <v>0</v>
      </c>
      <c r="C25" s="97">
        <f t="shared" si="3"/>
        <v>0</v>
      </c>
    </row>
    <row r="26" spans="1:27">
      <c r="A26" s="52" t="s">
        <v>598</v>
      </c>
      <c r="B26" s="64">
        <f t="shared" si="2"/>
        <v>3</v>
      </c>
      <c r="C26" s="97">
        <f t="shared" si="3"/>
        <v>1747883.54</v>
      </c>
    </row>
    <row r="27" spans="1:27">
      <c r="A27" s="52" t="s">
        <v>15</v>
      </c>
      <c r="B27" s="64">
        <f t="shared" si="2"/>
        <v>0</v>
      </c>
      <c r="C27" s="97">
        <f t="shared" si="3"/>
        <v>0</v>
      </c>
    </row>
    <row r="28" spans="1:27">
      <c r="A28" s="52" t="s">
        <v>11</v>
      </c>
      <c r="B28" s="64">
        <f t="shared" si="2"/>
        <v>1</v>
      </c>
      <c r="C28" s="97">
        <f t="shared" si="3"/>
        <v>170091.5</v>
      </c>
    </row>
    <row r="29" spans="1:27">
      <c r="A29" s="52" t="s">
        <v>597</v>
      </c>
      <c r="B29" s="64">
        <f t="shared" si="2"/>
        <v>0</v>
      </c>
      <c r="C29" s="97">
        <f t="shared" si="3"/>
        <v>0</v>
      </c>
    </row>
    <row r="30" spans="1:27">
      <c r="A30" s="52" t="s">
        <v>12</v>
      </c>
      <c r="B30" s="64">
        <f t="shared" si="2"/>
        <v>1</v>
      </c>
      <c r="C30" s="97">
        <f t="shared" si="3"/>
        <v>3136101</v>
      </c>
    </row>
    <row r="31" spans="1:27">
      <c r="A31" s="99" t="s">
        <v>13</v>
      </c>
      <c r="B31" s="88">
        <f t="shared" si="2"/>
        <v>1</v>
      </c>
      <c r="C31" s="150">
        <f t="shared" si="3"/>
        <v>118812</v>
      </c>
    </row>
    <row r="32" spans="1:27">
      <c r="A32" s="52"/>
      <c r="B32" s="52"/>
      <c r="C32" s="52"/>
    </row>
    <row r="33" spans="1:3">
      <c r="A33" s="102" t="s">
        <v>754</v>
      </c>
      <c r="B33" s="102"/>
      <c r="C33" s="103">
        <f>SUM(C23:C32)</f>
        <v>11301049.34</v>
      </c>
    </row>
  </sheetData>
  <autoFilter ref="A4:U19" xr:uid="{00000000-0009-0000-0000-000004000000}"/>
  <mergeCells count="24">
    <mergeCell ref="S3:S4"/>
    <mergeCell ref="A2:V2"/>
    <mergeCell ref="W2:AA2"/>
    <mergeCell ref="A3:A4"/>
    <mergeCell ref="B3:B4"/>
    <mergeCell ref="C3:C4"/>
    <mergeCell ref="D3:D4"/>
    <mergeCell ref="E3:E4"/>
    <mergeCell ref="F3:F4"/>
    <mergeCell ref="G3:L3"/>
    <mergeCell ref="M3:M4"/>
    <mergeCell ref="N3:N4"/>
    <mergeCell ref="O3:O4"/>
    <mergeCell ref="P3:P4"/>
    <mergeCell ref="Q3:Q4"/>
    <mergeCell ref="R3:R4"/>
    <mergeCell ref="Z3:Z4"/>
    <mergeCell ref="AA3:AA4"/>
    <mergeCell ref="T3:T4"/>
    <mergeCell ref="U3:U4"/>
    <mergeCell ref="V3:V4"/>
    <mergeCell ref="W3:W4"/>
    <mergeCell ref="X3:X4"/>
    <mergeCell ref="Y3:Y4"/>
  </mergeCells>
  <pageMargins left="0.7" right="0.7" top="0.75" bottom="0.75" header="0.3" footer="0.3"/>
  <pageSetup paperSize="8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5"/>
  <sheetViews>
    <sheetView tabSelected="1" topLeftCell="B1" workbookViewId="0">
      <selection activeCell="A11" sqref="A11"/>
    </sheetView>
  </sheetViews>
  <sheetFormatPr defaultRowHeight="15"/>
  <cols>
    <col min="1" max="1" width="50.85546875" bestFit="1" customWidth="1"/>
    <col min="2" max="2" width="10.85546875" customWidth="1"/>
  </cols>
  <sheetData>
    <row r="1" spans="1:2">
      <c r="A1" s="14" t="s">
        <v>593</v>
      </c>
    </row>
    <row r="3" spans="1:2">
      <c r="A3" s="9" t="s">
        <v>590</v>
      </c>
      <c r="B3" s="10">
        <v>533</v>
      </c>
    </row>
    <row r="4" spans="1:2">
      <c r="A4" s="11" t="s">
        <v>591</v>
      </c>
      <c r="B4" s="12">
        <v>2064</v>
      </c>
    </row>
    <row r="5" spans="1:2">
      <c r="A5" s="13" t="s">
        <v>592</v>
      </c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1.1 TabelaResumo_Inv</vt:lpstr>
      <vt:lpstr>1.2 TabelaAnomizada_Inv</vt:lpstr>
      <vt:lpstr>2.1 Financiamento_UI&amp;D_2020-23</vt:lpstr>
      <vt:lpstr>2.2 Financiamento Projetos</vt:lpstr>
      <vt:lpstr>2.3 Financiamento LA</vt:lpstr>
      <vt:lpstr>4.Doutorandos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Cátia Teixeira</dc:creator>
  <cp:lastModifiedBy>Mónica Ribeiro</cp:lastModifiedBy>
  <cp:lastPrinted>2023-12-14T12:07:16Z</cp:lastPrinted>
  <dcterms:created xsi:type="dcterms:W3CDTF">2015-06-05T18:19:34Z</dcterms:created>
  <dcterms:modified xsi:type="dcterms:W3CDTF">2023-12-14T12:07:22Z</dcterms:modified>
</cp:coreProperties>
</file>